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9320" windowHeight="6930" activeTab="0"/>
  </bookViews>
  <sheets>
    <sheet name="O&amp;M Projections" sheetId="1" r:id="rId1"/>
    <sheet name="Corporate OH" sheetId="2" state="hidden" r:id="rId2"/>
    <sheet name="Muskrat Falls" sheetId="3" state="hidden" r:id="rId3"/>
    <sheet name="MF to CF TL" sheetId="4" state="hidden" r:id="rId4"/>
    <sheet name="Island Link - Routine Operation" sheetId="5" state="hidden" r:id="rId5"/>
    <sheet name="Island Link - Cable Surveys" sheetId="6" state="hidden" r:id="rId6"/>
    <sheet name="ML Opex" sheetId="7" state="hidden" r:id="rId7"/>
    <sheet name="TX in Maritimes" sheetId="8" state="hidden" r:id="rId8"/>
    <sheet name="ML Cable Surveys" sheetId="9" state="hidden" r:id="rId9"/>
  </sheets>
  <definedNames>
    <definedName name="_xlnm.Print_Area" localSheetId="5">'Island Link - Cable Surveys'!$A$1:$Q$13</definedName>
    <definedName name="_xlnm.Print_Area" localSheetId="4">'Island Link - Routine Operation'!$A$1:$Q$80</definedName>
    <definedName name="_xlnm.Print_Area" localSheetId="0">'O&amp;M Projections'!$A$1:$AK$40</definedName>
    <definedName name="_xlnm.Print_Titles" localSheetId="5">'Island Link - Cable Surveys'!$1:$5</definedName>
    <definedName name="_xlnm.Print_Titles" localSheetId="4">'Island Link - Routine Operation'!$1:$5</definedName>
    <definedName name="_xlnm.Print_Titles" localSheetId="0">'O&amp;M Projections'!$A:$A</definedName>
  </definedNames>
  <calcPr fullCalcOnLoad="1"/>
</workbook>
</file>

<file path=xl/comments2.xml><?xml version="1.0" encoding="utf-8"?>
<comments xmlns="http://schemas.openxmlformats.org/spreadsheetml/2006/main">
  <authors>
    <author>jaskeacr</author>
  </authors>
  <commentList>
    <comment ref="F17" authorId="0">
      <text>
        <r>
          <rPr>
            <sz val="10"/>
            <rFont val="Tahoma"/>
            <family val="2"/>
          </rPr>
          <t>Corporate liability policy is $100,000 premiums.</t>
        </r>
        <r>
          <rPr>
            <sz val="8"/>
            <rFont val="Tahoma"/>
            <family val="2"/>
          </rPr>
          <t xml:space="preserve">
</t>
        </r>
      </text>
    </comment>
  </commentList>
</comments>
</file>

<file path=xl/comments3.xml><?xml version="1.0" encoding="utf-8"?>
<comments xmlns="http://schemas.openxmlformats.org/spreadsheetml/2006/main">
  <authors>
    <author>jaskeacr</author>
  </authors>
  <commentList>
    <comment ref="D73" authorId="0">
      <text>
        <r>
          <rPr>
            <sz val="10"/>
            <rFont val="Tahoma"/>
            <family val="2"/>
          </rPr>
          <t>$0.03 premium per $100 of insurable asset.  Based upon current Hydro rates.</t>
        </r>
        <r>
          <rPr>
            <sz val="8"/>
            <rFont val="Tahoma"/>
            <family val="2"/>
          </rPr>
          <t xml:space="preserve">
</t>
        </r>
      </text>
    </comment>
    <comment ref="F73" authorId="0">
      <text>
        <r>
          <rPr>
            <sz val="10"/>
            <rFont val="Tahoma"/>
            <family val="2"/>
          </rPr>
          <t>Replacement cost of Muskrat Falls in Jan '10 dollars assuming re-engineering is not required.</t>
        </r>
        <r>
          <rPr>
            <sz val="8"/>
            <rFont val="Tahoma"/>
            <family val="2"/>
          </rPr>
          <t xml:space="preserve">
</t>
        </r>
      </text>
    </comment>
  </commentList>
</comments>
</file>

<file path=xl/comments5.xml><?xml version="1.0" encoding="utf-8"?>
<comments xmlns="http://schemas.openxmlformats.org/spreadsheetml/2006/main">
  <authors>
    <author>jaskeacr</author>
  </authors>
  <commentList>
    <comment ref="D58" authorId="0">
      <text>
        <r>
          <rPr>
            <sz val="8"/>
            <rFont val="Tahoma"/>
            <family val="2"/>
          </rPr>
          <t>Estimate only - Double that of traditional plant and equipment coverage currently carried by Hydro.</t>
        </r>
        <r>
          <rPr>
            <sz val="8"/>
            <rFont val="Tahoma"/>
            <family val="2"/>
          </rPr>
          <t xml:space="preserve">
</t>
        </r>
      </text>
    </comment>
  </commentList>
</comments>
</file>

<file path=xl/sharedStrings.xml><?xml version="1.0" encoding="utf-8"?>
<sst xmlns="http://schemas.openxmlformats.org/spreadsheetml/2006/main" count="765" uniqueCount="271">
  <si>
    <r>
      <t xml:space="preserve">13 </t>
    </r>
    <r>
      <rPr>
        <sz val="12"/>
        <rFont val="Calibri"/>
        <family val="2"/>
      </rPr>
      <t xml:space="preserve">Submarine cable repair allowance is based on an estimated failure rate of 0.1 failures per 100 km per year. (This number is based on historical submarine cable failure for an embedded submarine cable project). The estimated cost per failure for an embedded submarine cable was $6 million in 1998 (Teshmont report) approximated at $50 million in 2008.  This value assumes mobilization of a rock removal and replacement vessel along with a separate repair vessel which would be covered under the Property and Equipment Policy with the assumption of a $250k deductible per event. </t>
    </r>
  </si>
  <si>
    <t>Assuned deductible of $250k per event</t>
  </si>
  <si>
    <r>
      <t>4) Support Fees</t>
    </r>
    <r>
      <rPr>
        <u val="single"/>
        <vertAlign val="superscript"/>
        <sz val="12"/>
        <rFont val="Calibri"/>
        <family val="2"/>
      </rPr>
      <t xml:space="preserve">3 </t>
    </r>
    <r>
      <rPr>
        <b/>
        <u val="single"/>
        <sz val="12"/>
        <rFont val="Calibri"/>
        <family val="2"/>
      </rPr>
      <t>- Labour</t>
    </r>
    <r>
      <rPr>
        <u val="single"/>
        <sz val="12"/>
        <rFont val="Calibri"/>
        <family val="2"/>
      </rPr>
      <t xml:space="preserve"> (1) X 0.75</t>
    </r>
  </si>
  <si>
    <r>
      <t>7) Support Fees</t>
    </r>
    <r>
      <rPr>
        <u val="single"/>
        <vertAlign val="superscript"/>
        <sz val="12"/>
        <rFont val="Calibri"/>
        <family val="2"/>
      </rPr>
      <t xml:space="preserve">7 </t>
    </r>
    <r>
      <rPr>
        <b/>
        <u val="single"/>
        <sz val="12"/>
        <rFont val="Calibri"/>
        <family val="2"/>
      </rPr>
      <t>- Labour</t>
    </r>
    <r>
      <rPr>
        <u val="single"/>
        <sz val="12"/>
        <rFont val="Calibri"/>
        <family val="2"/>
      </rPr>
      <t xml:space="preserve"> (1+2+3) X 0.75</t>
    </r>
  </si>
  <si>
    <t>Stake Body &amp; Boom Trucks</t>
  </si>
  <si>
    <r>
      <t>7</t>
    </r>
    <r>
      <rPr>
        <sz val="12"/>
        <rFont val="Calibri"/>
        <family val="2"/>
      </rPr>
      <t xml:space="preserve"> Support cost include all services required for the operation of this type of organization. The support cost is estimated as 75% if the total cost (Burdens, benefits &amp; O/H - 50%, overtime - 25%)</t>
    </r>
  </si>
  <si>
    <r>
      <t>8</t>
    </r>
    <r>
      <rPr>
        <sz val="12"/>
        <rFont val="Calibri"/>
        <family val="2"/>
      </rPr>
      <t xml:space="preserve"> Support cost include all services required for the operation of this type of organization. These cost include services, vehicle fuel/maintenance/insurance, accounting, contracts administration overhead etc. The support cost is estimated as 50% if the total cost. </t>
    </r>
  </si>
  <si>
    <r>
      <t xml:space="preserve">14 </t>
    </r>
    <r>
      <rPr>
        <sz val="12"/>
        <rFont val="Calibri"/>
        <family val="2"/>
      </rPr>
      <t>Hydro does not insure overhead Tx lines.  Assume this current practice will continue for LCP.  AON quotes of June 30-08 for Submarine Cable state from 0.75 to 0.95% of total insurable value for annual premiums for subsea system.  Assume 0.85% of total insurable value of 85% of total capital cost ($460M).</t>
    </r>
  </si>
  <si>
    <r>
      <t xml:space="preserve">1 </t>
    </r>
    <r>
      <rPr>
        <sz val="12"/>
        <rFont val="Calibri"/>
        <family val="2"/>
      </rPr>
      <t>A cable survey assumed done in year 1 &amp; 3, then every five years, taking approximately 40 days to complete (5 days per cable survey (25 days) + 5 days for mob/demob + 6 days for transit + 4 days for weather downtime).  Electrode survey is assumed to take 2 days at each site + 1 day transit at each site.  Done as part of cable survey campaign.</t>
    </r>
  </si>
  <si>
    <t>Cable and Sea Electrode Survey</t>
  </si>
  <si>
    <r>
      <t xml:space="preserve">3 </t>
    </r>
    <r>
      <rPr>
        <sz val="12"/>
        <rFont val="Calibri"/>
        <family val="2"/>
      </rPr>
      <t>Blank</t>
    </r>
  </si>
  <si>
    <t>Island Link Subsea Cable Surveys Cost</t>
  </si>
  <si>
    <t>See Cable Survey Sheet</t>
  </si>
  <si>
    <t xml:space="preserve">Quantity </t>
  </si>
  <si>
    <t>Remuneration</t>
  </si>
  <si>
    <t>Annual Cost</t>
  </si>
  <si>
    <t>NOTES:</t>
  </si>
  <si>
    <t>Asset Specialist</t>
  </si>
  <si>
    <t>Electrical/Mechanical Engineer Technologist</t>
  </si>
  <si>
    <t>Mechanical Engineer</t>
  </si>
  <si>
    <t>Elecrical Engineer</t>
  </si>
  <si>
    <t>Civil Engineer</t>
  </si>
  <si>
    <t>P&amp;C Network Services Engineer</t>
  </si>
  <si>
    <t>Planning Engineer</t>
  </si>
  <si>
    <t>Distribution Engineer</t>
  </si>
  <si>
    <t>Transmission Engineer</t>
  </si>
  <si>
    <t>Finance</t>
  </si>
  <si>
    <t>HROE</t>
  </si>
  <si>
    <t>Accounting / Buyer / IS</t>
  </si>
  <si>
    <t>Ecologist / Safety Specialist</t>
  </si>
  <si>
    <t xml:space="preserve">Sub-total (A) </t>
  </si>
  <si>
    <t>Snow Machine</t>
  </si>
  <si>
    <t>Item</t>
  </si>
  <si>
    <t>Unit</t>
  </si>
  <si>
    <t>ea</t>
  </si>
  <si>
    <t>hrs</t>
  </si>
  <si>
    <t>Assume new every 3 years</t>
  </si>
  <si>
    <t>Assume new every 5 years</t>
  </si>
  <si>
    <t xml:space="preserve">Sub-total (4) </t>
  </si>
  <si>
    <t xml:space="preserve">Sub-total (5) </t>
  </si>
  <si>
    <t>Cost</t>
  </si>
  <si>
    <t xml:space="preserve">Sub-total (6) </t>
  </si>
  <si>
    <t>Sub-total (1)</t>
  </si>
  <si>
    <t>Sub-total (2)</t>
  </si>
  <si>
    <t xml:space="preserve">Sub-total (3) </t>
  </si>
  <si>
    <t>Total Annual Operations &amp; Maintenance Cost</t>
  </si>
  <si>
    <t>Lineworkers</t>
  </si>
  <si>
    <t>P &amp; C Technologist</t>
  </si>
  <si>
    <t>Communications Technologist</t>
  </si>
  <si>
    <t>Electricians</t>
  </si>
  <si>
    <t>1) Personnel - CF(L)Co. Facilities &amp; Assets in Labrador</t>
  </si>
  <si>
    <t>2) Personnel - TRO Labrador</t>
  </si>
  <si>
    <t>3) Personnel - TRO Northern/Central</t>
  </si>
  <si>
    <t>Trades</t>
  </si>
  <si>
    <t>Electrical Tecnologist</t>
  </si>
  <si>
    <t>Classification/Description</t>
  </si>
  <si>
    <t xml:space="preserve">9) Annualized Funds </t>
  </si>
  <si>
    <t>Sub-total (9)</t>
  </si>
  <si>
    <t>Total</t>
  </si>
  <si>
    <t>YEAR</t>
  </si>
  <si>
    <t>Comments</t>
  </si>
  <si>
    <t>Assume 1 hrs /4km (approx 1300 km) including emergency calls</t>
  </si>
  <si>
    <t xml:space="preserve">Converter Station - Technical Support </t>
  </si>
  <si>
    <t xml:space="preserve">Control System - Technical Support </t>
  </si>
  <si>
    <t xml:space="preserve">Switchgear/Transformers - Technical Support </t>
  </si>
  <si>
    <t>Salary - NLH Salary grades and ranges effective April 1, 2007</t>
  </si>
  <si>
    <t xml:space="preserve">Submarine Cables - Technical Support </t>
  </si>
  <si>
    <t>All Terrian Vehicle with Tracks</t>
  </si>
  <si>
    <t>Utility Van or Truck (4x2)</t>
  </si>
  <si>
    <t>Extended Cab Pickup (4x4)</t>
  </si>
  <si>
    <t>Assumes $225/hr</t>
  </si>
  <si>
    <t>Assumes $250/hr</t>
  </si>
  <si>
    <t>Sub-Total</t>
  </si>
  <si>
    <t>Annual Audit and Assessment</t>
  </si>
  <si>
    <t>10) Lender's Engineer</t>
  </si>
  <si>
    <t>Contingency (10%)</t>
  </si>
  <si>
    <t>Crew Cab Pickup (4x4)</t>
  </si>
  <si>
    <t>Sub-total (10)</t>
  </si>
  <si>
    <t>Sub-total (11)</t>
  </si>
  <si>
    <t>11) Insurance</t>
  </si>
  <si>
    <t>%</t>
  </si>
  <si>
    <t>ha</t>
  </si>
  <si>
    <t>LS</t>
  </si>
  <si>
    <t>day</t>
  </si>
  <si>
    <t>Assume $110k/day for 40 days</t>
  </si>
  <si>
    <t>2) Vehicles</t>
  </si>
  <si>
    <t>3) Contractor Services</t>
  </si>
  <si>
    <t xml:space="preserve">6) Annualized Funds </t>
  </si>
  <si>
    <t>7) Lender's Engineer</t>
  </si>
  <si>
    <t>8) Insurance</t>
  </si>
  <si>
    <t xml:space="preserve">Sub-total (2) </t>
  </si>
  <si>
    <t>Sub-total (6)</t>
  </si>
  <si>
    <t>Sub-total (7)</t>
  </si>
  <si>
    <t>Sub-total (8)</t>
  </si>
  <si>
    <t>4) Vehicles</t>
  </si>
  <si>
    <t>5) Contractor Services</t>
  </si>
  <si>
    <t>6) Submarine Cable, Sea Electrodes &amp; Terminals</t>
  </si>
  <si>
    <t>Year</t>
  </si>
  <si>
    <t>Liability Insurance Premiums</t>
  </si>
  <si>
    <t>Prepared for Feasibility Screening Level Economics Refresh - March 2010</t>
  </si>
  <si>
    <t>Cases 1 &amp; 2 Annual O&amp;M Estimate</t>
  </si>
  <si>
    <t>(2) Salary - NLH Salary grades and ranges effective April 1, 2007 + 12% uplift to bring up to 2010 rates</t>
  </si>
  <si>
    <t>(3) 50% overhead, benefits and burdens added to base salary.</t>
  </si>
  <si>
    <r>
      <t>Support Fees</t>
    </r>
    <r>
      <rPr>
        <u val="single"/>
        <vertAlign val="superscript"/>
        <sz val="12"/>
        <rFont val="Calibri"/>
        <family val="2"/>
      </rPr>
      <t>1</t>
    </r>
    <r>
      <rPr>
        <u val="single"/>
        <sz val="12"/>
        <rFont val="Calibri"/>
        <family val="2"/>
      </rPr>
      <t xml:space="preserve"> (1) X 0.75</t>
    </r>
  </si>
  <si>
    <t>FTE</t>
  </si>
  <si>
    <r>
      <t xml:space="preserve">Helicopter Rental </t>
    </r>
    <r>
      <rPr>
        <b/>
        <vertAlign val="superscript"/>
        <sz val="12"/>
        <rFont val="Calibri"/>
        <family val="2"/>
      </rPr>
      <t>1</t>
    </r>
  </si>
  <si>
    <r>
      <t xml:space="preserve">Vegetation Management </t>
    </r>
    <r>
      <rPr>
        <b/>
        <vertAlign val="superscript"/>
        <sz val="12"/>
        <rFont val="Calibri"/>
        <family val="2"/>
      </rPr>
      <t>2</t>
    </r>
    <r>
      <rPr>
        <sz val="12"/>
        <rFont val="Calibri"/>
        <family val="2"/>
      </rPr>
      <t xml:space="preserve"> </t>
    </r>
  </si>
  <si>
    <r>
      <t>5) Support Fees</t>
    </r>
    <r>
      <rPr>
        <b/>
        <u val="single"/>
        <vertAlign val="superscript"/>
        <sz val="12"/>
        <rFont val="Calibri"/>
        <family val="2"/>
      </rPr>
      <t>4</t>
    </r>
    <r>
      <rPr>
        <u val="single"/>
        <sz val="12"/>
        <rFont val="Calibri"/>
        <family val="2"/>
      </rPr>
      <t xml:space="preserve"> </t>
    </r>
    <r>
      <rPr>
        <b/>
        <u val="single"/>
        <sz val="12"/>
        <rFont val="Calibri"/>
        <family val="2"/>
      </rPr>
      <t xml:space="preserve">- Other </t>
    </r>
    <r>
      <rPr>
        <u val="single"/>
        <sz val="12"/>
        <rFont val="Calibri"/>
        <family val="2"/>
      </rPr>
      <t>(2+3) X 0.50</t>
    </r>
  </si>
  <si>
    <r>
      <t>Maintenance Tools &amp; Equipment</t>
    </r>
    <r>
      <rPr>
        <vertAlign val="superscript"/>
        <sz val="12"/>
        <rFont val="Calibri"/>
        <family val="2"/>
      </rPr>
      <t>5</t>
    </r>
  </si>
  <si>
    <r>
      <t>Annual Materials Provision (Overland Tx Maintenance)</t>
    </r>
    <r>
      <rPr>
        <vertAlign val="superscript"/>
        <sz val="12"/>
        <rFont val="Calibri"/>
        <family val="2"/>
      </rPr>
      <t>6</t>
    </r>
  </si>
  <si>
    <r>
      <t xml:space="preserve">Property and Equipment Policy Premiums </t>
    </r>
    <r>
      <rPr>
        <vertAlign val="superscript"/>
        <sz val="12"/>
        <rFont val="Calibri"/>
        <family val="2"/>
      </rPr>
      <t>7</t>
    </r>
  </si>
  <si>
    <r>
      <t>1</t>
    </r>
    <r>
      <rPr>
        <sz val="12"/>
        <rFont val="Calibri"/>
        <family val="2"/>
      </rPr>
      <t xml:space="preserve"> The transmission lines are assumed to be maintained over a six month period each year. Helicopter rental includes the polit. </t>
    </r>
  </si>
  <si>
    <r>
      <t>2.</t>
    </r>
    <r>
      <rPr>
        <sz val="12"/>
        <rFont val="Calibri"/>
        <family val="2"/>
      </rPr>
      <t xml:space="preserve"> Vegetation management annual cost based upon 10 year clearing requirement at a cost of $2000/hectare for 60m ROW. Assume 50% of total ROW has sufficient vegetation to require management.  Assumes to start at Year 8.</t>
    </r>
  </si>
  <si>
    <r>
      <t>6</t>
    </r>
    <r>
      <rPr>
        <sz val="12"/>
        <rFont val="Calibri"/>
        <family val="2"/>
      </rPr>
      <t xml:space="preserve">A provisional amount is included to be used to fund general maintenance material and repairs to the system including insulator replacement, terminal station maintenance, snowclearing, access, etc.  Scope likely to be completed by 3rd party contractors. </t>
    </r>
  </si>
  <si>
    <r>
      <t xml:space="preserve">7 </t>
    </r>
    <r>
      <rPr>
        <sz val="12"/>
        <rFont val="Calibri"/>
        <family val="2"/>
      </rPr>
      <t>Hydro does not insure overhead Tx lines.  Assume this current practice will continue for LCP.</t>
    </r>
  </si>
  <si>
    <t>Island Link (1095 km of Overland Tx + SOBI and GI and SP Converter Stations)</t>
  </si>
  <si>
    <r>
      <t xml:space="preserve">Helicopter Rental </t>
    </r>
    <r>
      <rPr>
        <vertAlign val="superscript"/>
        <sz val="12"/>
        <rFont val="Calibri"/>
        <family val="2"/>
      </rPr>
      <t>1</t>
    </r>
  </si>
  <si>
    <r>
      <t>Terminals (Ave)</t>
    </r>
    <r>
      <rPr>
        <b/>
        <vertAlign val="superscript"/>
        <sz val="12"/>
        <rFont val="Calibri"/>
        <family val="2"/>
      </rPr>
      <t>4</t>
    </r>
  </si>
  <si>
    <r>
      <t>Material Allowance</t>
    </r>
    <r>
      <rPr>
        <b/>
        <vertAlign val="superscript"/>
        <sz val="12"/>
        <rFont val="Calibri"/>
        <family val="2"/>
      </rPr>
      <t>5</t>
    </r>
  </si>
  <si>
    <r>
      <t>Storage Allowance</t>
    </r>
    <r>
      <rPr>
        <b/>
        <vertAlign val="superscript"/>
        <sz val="12"/>
        <rFont val="Calibri"/>
        <family val="2"/>
      </rPr>
      <t>6</t>
    </r>
  </si>
  <si>
    <r>
      <t>8) Support Fees</t>
    </r>
    <r>
      <rPr>
        <b/>
        <u val="single"/>
        <vertAlign val="superscript"/>
        <sz val="12"/>
        <rFont val="Calibri"/>
        <family val="2"/>
      </rPr>
      <t>8</t>
    </r>
    <r>
      <rPr>
        <u val="single"/>
        <sz val="12"/>
        <rFont val="Calibri"/>
        <family val="2"/>
      </rPr>
      <t xml:space="preserve"> </t>
    </r>
    <r>
      <rPr>
        <b/>
        <u val="single"/>
        <sz val="12"/>
        <rFont val="Calibri"/>
        <family val="2"/>
      </rPr>
      <t xml:space="preserve">- Other </t>
    </r>
    <r>
      <rPr>
        <u val="single"/>
        <sz val="12"/>
        <rFont val="Calibri"/>
        <family val="2"/>
      </rPr>
      <t>(4+5+6) X 0.50</t>
    </r>
  </si>
  <si>
    <r>
      <t>Maintenance Tools &amp; Equipment</t>
    </r>
    <r>
      <rPr>
        <vertAlign val="superscript"/>
        <sz val="12"/>
        <rFont val="Calibri"/>
        <family val="2"/>
      </rPr>
      <t>9</t>
    </r>
  </si>
  <si>
    <r>
      <t>Annual Materials Provision (Overland Tx Maintenance)</t>
    </r>
    <r>
      <rPr>
        <vertAlign val="superscript"/>
        <sz val="12"/>
        <rFont val="Calibri"/>
        <family val="2"/>
      </rPr>
      <t>10</t>
    </r>
  </si>
  <si>
    <r>
      <t>Annual Provision (Converter Stations)</t>
    </r>
    <r>
      <rPr>
        <vertAlign val="superscript"/>
        <sz val="12"/>
        <rFont val="Calibri"/>
        <family val="2"/>
      </rPr>
      <t>11</t>
    </r>
  </si>
  <si>
    <r>
      <t>Annual Provision (Communications)</t>
    </r>
    <r>
      <rPr>
        <vertAlign val="superscript"/>
        <sz val="12"/>
        <rFont val="Calibri"/>
        <family val="2"/>
      </rPr>
      <t>12</t>
    </r>
  </si>
  <si>
    <r>
      <t>Extraordinary Repairs (Submarine Cable and Sea Electrodes)</t>
    </r>
    <r>
      <rPr>
        <b/>
        <vertAlign val="superscript"/>
        <sz val="12"/>
        <rFont val="Calibri"/>
        <family val="2"/>
      </rPr>
      <t>13</t>
    </r>
  </si>
  <si>
    <r>
      <t xml:space="preserve">Property and Equipment Policy Premiums - Subsea Cable Only </t>
    </r>
    <r>
      <rPr>
        <vertAlign val="superscript"/>
        <sz val="12"/>
        <rFont val="Calibri"/>
        <family val="2"/>
      </rPr>
      <t>14</t>
    </r>
  </si>
  <si>
    <r>
      <t xml:space="preserve">4 </t>
    </r>
    <r>
      <rPr>
        <sz val="12"/>
        <rFont val="Calibri"/>
        <family val="2"/>
      </rPr>
      <t>Cable terminals assumed to be maintained once every year over a period of two weeks.</t>
    </r>
  </si>
  <si>
    <r>
      <t xml:space="preserve">5 </t>
    </r>
    <r>
      <rPr>
        <sz val="12"/>
        <rFont val="Calibri"/>
        <family val="2"/>
      </rPr>
      <t>The allowance for material is $250,000 per year.  This includes remedial protection requirements - concrete mattresses, etc.</t>
    </r>
  </si>
  <si>
    <r>
      <t>6</t>
    </r>
    <r>
      <rPr>
        <sz val="12"/>
        <rFont val="Calibri"/>
        <family val="2"/>
      </rPr>
      <t xml:space="preserve"> Storage and preservation cost for spare cable segment (on turntable) is estimated at $75,000 per year. </t>
    </r>
  </si>
  <si>
    <r>
      <t>9</t>
    </r>
    <r>
      <rPr>
        <sz val="12"/>
        <rFont val="Calibri"/>
        <family val="2"/>
      </rPr>
      <t xml:space="preserve"> A one time provision of maintenance tools in the amount of $1,000,000 is annualized over 10 years.</t>
    </r>
  </si>
  <si>
    <r>
      <t>10</t>
    </r>
    <r>
      <rPr>
        <sz val="12"/>
        <rFont val="Calibri"/>
        <family val="2"/>
      </rPr>
      <t xml:space="preserve">A provisional amount is included to be used to fund general maintenance material and repairs to the system including insulator replacement, terminal station maintenance, snowclearing, access, etc.  Scope likely to be completed by 3rd party contractors. </t>
    </r>
  </si>
  <si>
    <r>
      <t>11</t>
    </r>
    <r>
      <rPr>
        <sz val="12"/>
        <rFont val="Calibri"/>
        <family val="2"/>
      </rPr>
      <t>A provisional amount is included to be used as a sinking fund for the future provision of maintenance including contract labour and materials.  Items includes HVAC maintenance, cooling water loops, filters, access roads and snowclearing, general utilities / housekeeping.</t>
    </r>
  </si>
  <si>
    <r>
      <t>12</t>
    </r>
    <r>
      <rPr>
        <sz val="12"/>
        <rFont val="Calibri"/>
        <family val="2"/>
      </rPr>
      <t xml:space="preserve">A provisional amount is included to be used as a sinking fund for the future provision of major maintenance and/or purchase of major replacement.  </t>
    </r>
  </si>
  <si>
    <t>Bucket / Pole Trucks</t>
  </si>
  <si>
    <t>Gull Island to Churchill Falls Transmission Link (203 km - 735kV)</t>
  </si>
  <si>
    <t>Muskrat Falls to Gull Island Transmission Connection (66km - 230kV)</t>
  </si>
  <si>
    <t>Revision: 15-March-2010</t>
  </si>
  <si>
    <r>
      <t>3</t>
    </r>
    <r>
      <rPr>
        <sz val="12"/>
        <rFont val="Calibri"/>
        <family val="2"/>
      </rPr>
      <t xml:space="preserve"> Support cost include all services required for the operation of this type of organization. The support cost is estimated as 100% if the total cost (Burdens, benefits &amp; O/H - 50%, overtime - 25%)</t>
    </r>
  </si>
  <si>
    <r>
      <t>4</t>
    </r>
    <r>
      <rPr>
        <sz val="12"/>
        <rFont val="Calibri"/>
        <family val="2"/>
      </rPr>
      <t xml:space="preserve"> Support cost include all services required for the operation of this type of organization. These cost include services, vehicle fuel/maintenance/insurance, accounting, contracts administration overhead etc. The support cost is estimated as 50% if the total cost. </t>
    </r>
  </si>
  <si>
    <r>
      <t>5</t>
    </r>
    <r>
      <rPr>
        <sz val="12"/>
        <rFont val="Calibri"/>
        <family val="2"/>
      </rPr>
      <t xml:space="preserve"> A one time provision of maintenance tools in the amount of $2,000,000 is annualized over 10 years.</t>
    </r>
  </si>
  <si>
    <t>Corporate Head Office Contribution</t>
  </si>
  <si>
    <t>1) Nalcor Functional Support</t>
  </si>
  <si>
    <t>Total Corporate Operations &amp; Maintenance</t>
  </si>
  <si>
    <t>(1) Support cost include all services required for the operation of this type of organization. The support cost is estimated as 100% if the total cost (Burdens, benefits, O/H - 50%, overtime - 25%)</t>
  </si>
  <si>
    <t>MF + LIL Annual Cost of O&amp;M - 50 year Outlook</t>
  </si>
  <si>
    <t>Muskrat Falls Standalone Annual Cost of O&amp;M - 50 year Outlook</t>
  </si>
  <si>
    <t>Muskrat Falls Plant &amp; Regional Control Centers</t>
  </si>
  <si>
    <t>Unit Cost</t>
  </si>
  <si>
    <t>1) Personnel - Plant</t>
  </si>
  <si>
    <t>Plant Manager</t>
  </si>
  <si>
    <t>Electrical/Mechanical Engineer</t>
  </si>
  <si>
    <t>Plant Engineer</t>
  </si>
  <si>
    <t>Technical Supervisor</t>
  </si>
  <si>
    <t>P&amp;C Operations Mechanical/Electrical</t>
  </si>
  <si>
    <t>Technical Operator</t>
  </si>
  <si>
    <t>P&amp;C Communications Operations
Millwrights/Electricians - Trades &amp; Technologists</t>
  </si>
  <si>
    <t>Utility</t>
  </si>
  <si>
    <t>Building Maintenance</t>
  </si>
  <si>
    <t>Planner</t>
  </si>
  <si>
    <t>Mechanical/Electrical Trade or Technologist</t>
  </si>
  <si>
    <t>Civil Technologist</t>
  </si>
  <si>
    <t>Area Office Clerk</t>
  </si>
  <si>
    <t>Administration, Management Systems, Accounting</t>
  </si>
  <si>
    <t>Clerk</t>
  </si>
  <si>
    <t>Clerical / Document Control</t>
  </si>
  <si>
    <t>Safety/Environment/Security Co-ordinator</t>
  </si>
  <si>
    <t>Safety &amp; Environment Technologist</t>
  </si>
  <si>
    <t>Storekeeper/Toolcrib Attendent</t>
  </si>
  <si>
    <t>Warehousing</t>
  </si>
  <si>
    <t>2) Regional Control Center (St.John's)</t>
  </si>
  <si>
    <t>System Operators</t>
  </si>
  <si>
    <t xml:space="preserve">Marketing Analyst </t>
  </si>
  <si>
    <t>System Operations Engineer</t>
  </si>
  <si>
    <t xml:space="preserve">3) Vehicles </t>
  </si>
  <si>
    <t>Passanger Van</t>
  </si>
  <si>
    <t>ATV</t>
  </si>
  <si>
    <t>Forklift</t>
  </si>
  <si>
    <t>Assume new every 10 years</t>
  </si>
  <si>
    <t>Boom Truck</t>
  </si>
  <si>
    <t>Sissor Lift</t>
  </si>
  <si>
    <t>Snow Blower</t>
  </si>
  <si>
    <t>Work Boat</t>
  </si>
  <si>
    <t>4) Service Contracts</t>
  </si>
  <si>
    <t xml:space="preserve">Snow Clearing </t>
  </si>
  <si>
    <t xml:space="preserve"> 1 loader for Approx 5 months (includes operator as necessary) </t>
  </si>
  <si>
    <t>yr</t>
  </si>
  <si>
    <t>Road Maintenance</t>
  </si>
  <si>
    <t xml:space="preserve">50 hrs 2 times per year grader, dump truck &amp; excavator </t>
  </si>
  <si>
    <t>km</t>
  </si>
  <si>
    <t>Janitorial &amp; Garbage Removal</t>
  </si>
  <si>
    <t>1 day/week for 2 people</t>
  </si>
  <si>
    <t>Cooking &amp; Housekeeping Accomodations</t>
  </si>
  <si>
    <t>25 stays for 10 persons @ $150/person</t>
  </si>
  <si>
    <t xml:space="preserve">Trash removal - Intake &amp; Dam </t>
  </si>
  <si>
    <t xml:space="preserve">8 wks @ $12,000 (dive team) </t>
  </si>
  <si>
    <t>Helicopter Services</t>
  </si>
  <si>
    <t>Assure required for 15 days/yr</t>
  </si>
  <si>
    <t>Pest Control</t>
  </si>
  <si>
    <t xml:space="preserve">? </t>
  </si>
  <si>
    <t xml:space="preserve">Generators/Exciters - Technical Support </t>
  </si>
  <si>
    <t xml:space="preserve">Turbine/Governors - Technical Support </t>
  </si>
  <si>
    <t>5) Inspection Services</t>
  </si>
  <si>
    <t>Diving Inspections</t>
  </si>
  <si>
    <t>2 inspections per year</t>
  </si>
  <si>
    <t>Elevator Inspections</t>
  </si>
  <si>
    <t>1 inspections per year</t>
  </si>
  <si>
    <t>Fire Panel Inspections</t>
  </si>
  <si>
    <t>Fire Suppression Systems Inspections</t>
  </si>
  <si>
    <t>Crane &amp; Hoist Inspections</t>
  </si>
  <si>
    <t>Pressure Vessel Inspections</t>
  </si>
  <si>
    <t>Air Conditioner Inspections</t>
  </si>
  <si>
    <t>Dyke Board Inspections</t>
  </si>
  <si>
    <t>6) Equipment</t>
  </si>
  <si>
    <r>
      <t>Equipment (maintenance only)</t>
    </r>
    <r>
      <rPr>
        <vertAlign val="superscript"/>
        <sz val="12"/>
        <rFont val="Calibri"/>
        <family val="2"/>
      </rPr>
      <t>1</t>
    </r>
  </si>
  <si>
    <r>
      <t>7) Support Fees</t>
    </r>
    <r>
      <rPr>
        <u val="single"/>
        <vertAlign val="superscript"/>
        <sz val="12"/>
        <rFont val="Calibri"/>
        <family val="2"/>
      </rPr>
      <t xml:space="preserve">2 </t>
    </r>
    <r>
      <rPr>
        <b/>
        <u val="single"/>
        <sz val="12"/>
        <rFont val="Calibri"/>
        <family val="2"/>
      </rPr>
      <t>- Labour</t>
    </r>
    <r>
      <rPr>
        <u val="single"/>
        <sz val="12"/>
        <rFont val="Calibri"/>
        <family val="2"/>
      </rPr>
      <t xml:space="preserve"> (1+2) X 0.75</t>
    </r>
  </si>
  <si>
    <r>
      <t>8) Support Fees</t>
    </r>
    <r>
      <rPr>
        <b/>
        <u val="single"/>
        <vertAlign val="superscript"/>
        <sz val="12"/>
        <rFont val="Calibri"/>
        <family val="2"/>
      </rPr>
      <t>3</t>
    </r>
    <r>
      <rPr>
        <u val="single"/>
        <sz val="12"/>
        <rFont val="Calibri"/>
        <family val="2"/>
      </rPr>
      <t xml:space="preserve"> </t>
    </r>
    <r>
      <rPr>
        <b/>
        <u val="single"/>
        <sz val="12"/>
        <rFont val="Calibri"/>
        <family val="2"/>
      </rPr>
      <t xml:space="preserve">- Other </t>
    </r>
    <r>
      <rPr>
        <u val="single"/>
        <sz val="12"/>
        <rFont val="Calibri"/>
        <family val="2"/>
      </rPr>
      <t>(3+4+5+6) X 0.35</t>
    </r>
  </si>
  <si>
    <t>9) Annualized Funds</t>
  </si>
  <si>
    <r>
      <t>Maintenance Tools &amp; Equipment</t>
    </r>
    <r>
      <rPr>
        <vertAlign val="superscript"/>
        <sz val="12"/>
        <rFont val="Calibri"/>
        <family val="2"/>
      </rPr>
      <t>4</t>
    </r>
  </si>
  <si>
    <r>
      <t>Annual Provision (sinking fund)</t>
    </r>
    <r>
      <rPr>
        <vertAlign val="superscript"/>
        <sz val="12"/>
        <rFont val="Calibri"/>
        <family val="2"/>
      </rPr>
      <t>5</t>
    </r>
  </si>
  <si>
    <t>Property and Equipment Policy Premiums</t>
  </si>
  <si>
    <t>(1) Includes cost associated with maintaining plant equipment ( subcontracts, lubes, supplies, materials, parts etc..)</t>
  </si>
  <si>
    <t>(2) Support cost include all services required for the operation of this type of organization. The support cost is estimated as 100% if the total cost (Burdens, benefits &amp; O/H - 50%, overtime - 25%)</t>
  </si>
  <si>
    <t xml:space="preserve">(3) Support cost include all services required for the operation of this type of organization. These cost include services, vehicle fuel/maintenance/insurance, accounting, contracts administration overhead etc. The support cost is estimated as 50% if the total cost. </t>
  </si>
  <si>
    <t>(4) A one time provision of maintenance tools in the amount of $500,000 is annualized over 10 years at $50,000 per annun.</t>
  </si>
  <si>
    <t>(5) Provisional amount is included to be used as a sinking fund for the future provision of major maintenance and/or purchase of major replacement parts.</t>
  </si>
  <si>
    <t>(6) Salary - Nalcor salary grades and ranges effective April 1, 2007 + 12% uplift to bring up to 2010 rates</t>
  </si>
  <si>
    <t>(7) 50% overhead, benefits and burdens added to base salary.</t>
  </si>
  <si>
    <t>Maritime Link (238 km of Overland Tx (TB to CR) + Cabot Strait + Lingan Converter Station)</t>
  </si>
  <si>
    <t>Contingency (12%)</t>
  </si>
  <si>
    <t>Increased to address unknowns</t>
  </si>
  <si>
    <t>Maritimes Transmission - Lingan to Salisbury (475 km - 450 kV HVdc) + Salisbury to Onslow (160km of 345 kV AC)</t>
  </si>
  <si>
    <t>1) Personnel</t>
  </si>
  <si>
    <t>Contingency (15%)</t>
  </si>
  <si>
    <r>
      <t>5) Support Fees</t>
    </r>
    <r>
      <rPr>
        <b/>
        <u val="single"/>
        <vertAlign val="superscript"/>
        <sz val="12"/>
        <rFont val="Calibri"/>
        <family val="2"/>
      </rPr>
      <t>4</t>
    </r>
    <r>
      <rPr>
        <u val="single"/>
        <sz val="12"/>
        <rFont val="Calibri"/>
        <family val="2"/>
      </rPr>
      <t xml:space="preserve"> </t>
    </r>
    <r>
      <rPr>
        <b/>
        <u val="single"/>
        <sz val="12"/>
        <rFont val="Calibri"/>
        <family val="2"/>
      </rPr>
      <t xml:space="preserve">- Other </t>
    </r>
    <r>
      <rPr>
        <u val="single"/>
        <sz val="12"/>
        <rFont val="Calibri"/>
        <family val="2"/>
      </rPr>
      <t>(2+3) X 1.0</t>
    </r>
  </si>
  <si>
    <r>
      <t>2.</t>
    </r>
    <r>
      <rPr>
        <sz val="12"/>
        <rFont val="Calibri"/>
        <family val="2"/>
      </rPr>
      <t xml:space="preserve"> Vegetation management annual cost based upon 10 year clearing requirement at a cost of $2000/hectare for 60m ROW. Assume 75% of total ROW has sufficient vegetation to require management.  Assumes to start at Year 8.</t>
    </r>
  </si>
  <si>
    <r>
      <t>3</t>
    </r>
    <r>
      <rPr>
        <sz val="12"/>
        <rFont val="Calibri"/>
        <family val="2"/>
      </rPr>
      <t xml:space="preserve"> Support cost include all services required for the operation of this type of organization. The support cost is estimated as 75% if the total cost (Burdens, benefits &amp; O/H - 50%, overtime - 25%)</t>
    </r>
  </si>
  <si>
    <r>
      <t>4</t>
    </r>
    <r>
      <rPr>
        <sz val="12"/>
        <rFont val="Calibri"/>
        <family val="2"/>
      </rPr>
      <t xml:space="preserve"> Support cost include all services required for the operation of this type of organization. These cost include services, vehicle fuel/maintenance/insurance, accounting, contracts administration overhead etc. The support cost is estimated as 100% of the total cost since it is being operated by an entity other than Nalcor. </t>
    </r>
  </si>
  <si>
    <r>
      <t>5</t>
    </r>
    <r>
      <rPr>
        <sz val="12"/>
        <rFont val="Calibri"/>
        <family val="2"/>
      </rPr>
      <t xml:space="preserve"> A one time provision of maintenance tools in the amount of $1,000,000 is annualized over 10 years.</t>
    </r>
  </si>
  <si>
    <r>
      <t>Cable and Sea Electrode Survey</t>
    </r>
    <r>
      <rPr>
        <b/>
        <vertAlign val="superscript"/>
        <sz val="12"/>
        <rFont val="Calibri"/>
        <family val="2"/>
      </rPr>
      <t>3</t>
    </r>
  </si>
  <si>
    <r>
      <t>Annual Provision (Overland Tx Maintenance)</t>
    </r>
    <r>
      <rPr>
        <vertAlign val="superscript"/>
        <sz val="12"/>
        <rFont val="Calibri"/>
        <family val="2"/>
      </rPr>
      <t>10</t>
    </r>
  </si>
  <si>
    <r>
      <t>9</t>
    </r>
    <r>
      <rPr>
        <sz val="12"/>
        <rFont val="Calibri"/>
        <family val="2"/>
      </rPr>
      <t xml:space="preserve"> A one time provision of maintenance tools and specialty equipment in the amount of $1,000,000 is annualized over 10 years.</t>
    </r>
  </si>
  <si>
    <r>
      <t>12</t>
    </r>
    <r>
      <rPr>
        <sz val="12"/>
        <rFont val="Calibri"/>
        <family val="2"/>
      </rPr>
      <t xml:space="preserve">A provisional amount is included to be used as a sinking fund for the future provision of major maintenance and/or purchase of major replacement. </t>
    </r>
  </si>
  <si>
    <r>
      <t xml:space="preserve">13 </t>
    </r>
    <r>
      <rPr>
        <sz val="12"/>
        <rFont val="Calibri"/>
        <family val="2"/>
      </rPr>
      <t xml:space="preserve">Submarine cable repair allowance is based on an estimated failure rate of 0.1 failures per 100 km per year.  (This number is based on historical submarine cable failure for an embedded submarine cable project). The estimated cost per failure for an embedded submarine cable was $6 million in 1998 (Teshmont report) approximated at $50 million in 2008.  This value assumes mobilization of a rock removal and replacement vessel along with a separate repair vessel which would be covered under the Property and Equipment Policy with the assumption of a $250k deductible per event. </t>
    </r>
  </si>
  <si>
    <r>
      <t xml:space="preserve">14 </t>
    </r>
    <r>
      <rPr>
        <sz val="12"/>
        <rFont val="Calibri"/>
        <family val="2"/>
      </rPr>
      <t>Hydro does not insure overhead Tx lines.  Assume this current practice will continue for LCP.  AON quotes of June 30-08 state from 0.75 to 0.95% of total insurable value for annual premiums for subsea system.  Assume 0.85% of total insurable value of 75% of total capital cost ($675M).</t>
    </r>
  </si>
  <si>
    <t>Maritime Link Subsea Cable Surveys Cost</t>
  </si>
  <si>
    <r>
      <t xml:space="preserve">1 </t>
    </r>
    <r>
      <rPr>
        <sz val="12"/>
        <rFont val="Calibri"/>
        <family val="2"/>
      </rPr>
      <t xml:space="preserve">A cable survey assumed done in year 1 &amp; 3, then every five years, taking approximately 55 days to complete (20 days per cable survey (40 days) + 5 days for mob/demob + 6 days for transit + 4 days for weather downtime).  Electrode survey is assumed to take 2 days at each site + 1 day transit at each site.  Done as part of cable survey campaign.  </t>
    </r>
  </si>
  <si>
    <t>H:\Investment Evaluation\Emera UARB Review\OPEX Estimate for Financial Modelling - Cases 1 &amp; 2</t>
  </si>
  <si>
    <t>Original file located here:</t>
  </si>
  <si>
    <t>Labrador Island Link</t>
  </si>
  <si>
    <t>Muskrat Falls</t>
  </si>
  <si>
    <t>Contingency</t>
  </si>
  <si>
    <t>Maritime Link</t>
  </si>
  <si>
    <t>Overhead, Personnel, Service Contracts, Inspection Services, Lender's Engineer</t>
  </si>
  <si>
    <t>Provision for Sustaining Capital, Equipment and Vehicles</t>
  </si>
  <si>
    <t>Insurance</t>
  </si>
  <si>
    <t>Personnel, Service Contracts, Inspection Services, Lender's Engineer</t>
  </si>
  <si>
    <t>Summary</t>
  </si>
  <si>
    <t>The water management fees represent Nalcor's estimate for the cost of staffing the water management committee and the cost of any systems and other tools necessary to undertake water management in coordination with Churchill Falls.  </t>
  </si>
  <si>
    <t>Nalcor has assumed that all the benefits of water management will accrue to Muskrat Falls and therefore all the costs have been assigned to Muskrat Falls.</t>
  </si>
  <si>
    <t>Annual Projected O&amp;M Costs - Screening Level</t>
  </si>
  <si>
    <t>Maritime Link Expenses (in millions)</t>
  </si>
  <si>
    <t>20% of total estimated O &amp; M of LCP Phase 1 and Maritime Link (in millions)</t>
  </si>
  <si>
    <t>Water management - Note 1</t>
  </si>
  <si>
    <t>Note 1</t>
  </si>
  <si>
    <t>Water lease - Note 1</t>
  </si>
  <si>
    <t>The lease entry represents the cost of water power rights for Muskrat Falls calculated in accordance with the lease between Nalcor and the NL.  The lease is exhibit 8.1 in the water management application, see NL PUB website.  </t>
  </si>
  <si>
    <t>Note 2</t>
  </si>
  <si>
    <t>The amounts on rows 30 and 31 correspond to the Financial Appendix 4.01 rows 17 &amp; 18.</t>
  </si>
  <si>
    <t>Provision for Sustaining Capital, Equipment and Vehicles - Note 2</t>
  </si>
  <si>
    <t>Cable surveys are included in "Provision for Sustaining Capital, Equipment and Vehicles" in the Labrador Island Link and Maritime Link categories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</si>
</sst>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_(&quot;$&quot;* #,##0.0_);_(&quot;$&quot;* \(#,##0.0\);_(&quot;$&quot;* &quot;-&quot;?_);_(@_)"/>
    <numFmt numFmtId="174" formatCode="_(&quot;$&quot;* #,##0.0_);_(&quot;$&quot;* \(#,##0.0\);_(&quot;$&quot;* &quot;-&quot;??_);_(@_)"/>
    <numFmt numFmtId="175" formatCode="_(&quot;$&quot;* #,##0_);_(&quot;$&quot;* \(#,##0\);_(&quot;$&quot;* &quot;-&quot;??_);_(@_)"/>
    <numFmt numFmtId="176" formatCode="_-* #,##0.0_-;\-* #,##0.0_-;_-* &quot;-&quot;?_-;_-@_-"/>
    <numFmt numFmtId="177" formatCode="0.0%"/>
    <numFmt numFmtId="178" formatCode="0.0"/>
    <numFmt numFmtId="179" formatCode="_(* #,##0.0_);_(* \(#,##0.0\);_(* &quot;-&quot;?_);_(@_)"/>
    <numFmt numFmtId="180" formatCode="0.000%"/>
    <numFmt numFmtId="181" formatCode="0.000"/>
    <numFmt numFmtId="182" formatCode="_(&quot;$&quot;* #,##0.000_);_(&quot;$&quot;* \(#,##0.000\);_(&quot;$&quot;* &quot;-&quot;???_);_(@_)"/>
    <numFmt numFmtId="183" formatCode="_(* #,##0.0_);_(* \(#,##0.0\);_(* &quot;-&quot;??_);_(@_)"/>
    <numFmt numFmtId="184" formatCode="_(* #,##0_);_(* \(#,##0\);_(* &quot;-&quot;??_);_(@_)"/>
    <numFmt numFmtId="185" formatCode="&quot;$&quot;#,##0"/>
    <numFmt numFmtId="186" formatCode="&quot;$&quot;#,##0.00"/>
    <numFmt numFmtId="187" formatCode="_(&quot;$&quot;* #,##0.000_);_(&quot;$&quot;* \(#,##0.000\);_(&quot;$&quot;* &quot;-&quot;??_);_(@_)"/>
    <numFmt numFmtId="188" formatCode="_(&quot;$&quot;* #,##0.0000_);_(&quot;$&quot;* \(#,##0.0000\);_(&quot;$&quot;* &quot;-&quot;??_);_(@_)"/>
    <numFmt numFmtId="189" formatCode="_(&quot;$&quot;* #,##0.00000_);_(&quot;$&quot;* \(#,##0.00000\);_(&quot;$&quot;* &quot;-&quot;??_);_(@_)"/>
    <numFmt numFmtId="190" formatCode="_(&quot;$&quot;* #,##0.000000_);_(&quot;$&quot;* \(#,##0.000000\);_(&quot;$&quot;* &quot;-&quot;??_);_(@_)"/>
    <numFmt numFmtId="191" formatCode="_(&quot;$&quot;* #,##0.0000000_);_(&quot;$&quot;* \(#,##0.0000000\);_(&quot;$&quot;* &quot;-&quot;??_);_(@_)"/>
    <numFmt numFmtId="192" formatCode="_-* #,##0_-;\-* #,##0_-;_-* &quot;-&quot;??_-;_-@_-"/>
    <numFmt numFmtId="193" formatCode="_-* #,##0.0_-;\-* #,##0.0_-;_-* &quot;-&quot;??_-;_-@_-"/>
    <numFmt numFmtId="194" formatCode="0.00000%"/>
    <numFmt numFmtId="195" formatCode="&quot;Yes&quot;;&quot;Yes&quot;;&quot;No&quot;"/>
    <numFmt numFmtId="196" formatCode="&quot;True&quot;;&quot;True&quot;;&quot;False&quot;"/>
    <numFmt numFmtId="197" formatCode="&quot;On&quot;;&quot;On&quot;;&quot;Off&quot;"/>
    <numFmt numFmtId="198" formatCode="[$€-2]\ #,##0.00_);[Red]\([$€-2]\ #,##0.00\)"/>
    <numFmt numFmtId="199" formatCode="_(&quot;$&quot;* #,##0.0_);_(&quot;$&quot;* \(#,##0.0\);_(&quot;$&quot;* &quot;-&quot;_);_(@_)"/>
    <numFmt numFmtId="200" formatCode="_(&quot;$&quot;* #,##0.00_);_(&quot;$&quot;* \(#,##0.00\);_(&quot;$&quot;* &quot;-&quot;_);_(@_)"/>
    <numFmt numFmtId="201" formatCode="_(&quot;$&quot;\ #,##0.00_);_(&quot;$&quot;\ \(#,##0.00\);_(&quot;$&quot;* &quot;-&quot;??_);_(@_)"/>
    <numFmt numFmtId="202" formatCode="_(&quot;$&quot;\ #,##0.0_);_(&quot;$&quot;\ \(#,##0.0\);_(&quot;$&quot;* &quot;-&quot;??_);_(@_)"/>
    <numFmt numFmtId="203" formatCode="_(&quot;$&quot;\ #,##0_);_(&quot;$&quot;\ \(#,##0\);_(&quot;$&quot;* &quot;-&quot;??_);_(@_)"/>
    <numFmt numFmtId="204" formatCode="_(&quot;$&quot;\ #,##0_);_(&quot;$&quot;\ \(#,##0\);_(&quot;$&quot;\ &quot;#&quot;??_);_(@_)"/>
    <numFmt numFmtId="205" formatCode="_(&quot;$&quot;\ #,##0_);_(&quot;$&quot;\ \(#,##0\);_(&quot;$&quot;\ &quot;-&quot;??_);_(@_)"/>
    <numFmt numFmtId="206" formatCode="&quot;$&quot;#,##0.0_);\(&quot;$&quot;#,##0.0\)"/>
  </numFmts>
  <fonts count="67">
    <font>
      <sz val="10"/>
      <name val="Arial"/>
      <family val="0"/>
    </font>
    <font>
      <sz val="8"/>
      <name val="Arial"/>
      <family val="2"/>
    </font>
    <font>
      <u val="single"/>
      <sz val="10"/>
      <color indexed="12"/>
      <name val="Arial"/>
      <family val="2"/>
    </font>
    <font>
      <u val="single"/>
      <sz val="10"/>
      <color indexed="36"/>
      <name val="Arial"/>
      <family val="2"/>
    </font>
    <font>
      <sz val="8"/>
      <name val="Tahoma"/>
      <family val="2"/>
    </font>
    <font>
      <sz val="10"/>
      <name val="Tahoma"/>
      <family val="2"/>
    </font>
    <font>
      <b/>
      <sz val="20"/>
      <name val="Calibri"/>
      <family val="2"/>
    </font>
    <font>
      <sz val="16"/>
      <name val="Calibri"/>
      <family val="2"/>
    </font>
    <font>
      <sz val="10"/>
      <name val="Calibri"/>
      <family val="2"/>
    </font>
    <font>
      <b/>
      <sz val="16"/>
      <name val="Calibri"/>
      <family val="2"/>
    </font>
    <font>
      <b/>
      <sz val="10"/>
      <name val="Calibri"/>
      <family val="2"/>
    </font>
    <font>
      <sz val="12"/>
      <name val="Calibri"/>
      <family val="2"/>
    </font>
    <font>
      <b/>
      <sz val="12"/>
      <name val="Calibri"/>
      <family val="2"/>
    </font>
    <font>
      <b/>
      <u val="single"/>
      <sz val="12"/>
      <name val="Calibri"/>
      <family val="2"/>
    </font>
    <font>
      <vertAlign val="superscript"/>
      <sz val="12"/>
      <name val="Calibri"/>
      <family val="2"/>
    </font>
    <font>
      <u val="single"/>
      <vertAlign val="superscript"/>
      <sz val="12"/>
      <name val="Calibri"/>
      <family val="2"/>
    </font>
    <font>
      <u val="single"/>
      <sz val="12"/>
      <name val="Calibri"/>
      <family val="2"/>
    </font>
    <font>
      <b/>
      <i/>
      <sz val="12"/>
      <name val="Calibri"/>
      <family val="2"/>
    </font>
    <font>
      <b/>
      <u val="single"/>
      <vertAlign val="superscript"/>
      <sz val="12"/>
      <name val="Calibri"/>
      <family val="2"/>
    </font>
    <font>
      <b/>
      <vertAlign val="superscrip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2"/>
    </font>
    <font>
      <b/>
      <sz val="8"/>
      <color indexed="9"/>
      <name val="Tahoma"/>
      <family val="2"/>
    </font>
    <font>
      <b/>
      <sz val="8"/>
      <color indexed="8"/>
      <name val="Tahoma"/>
      <family val="2"/>
    </font>
    <font>
      <b/>
      <u val="single"/>
      <sz val="8"/>
      <color indexed="8"/>
      <name val="Tahoma"/>
      <family val="2"/>
    </font>
    <font>
      <b/>
      <sz val="8"/>
      <color indexed="23"/>
      <name val="Verdana"/>
      <family val="2"/>
    </font>
    <font>
      <sz val="16"/>
      <color indexed="9"/>
      <name val="Tahoma"/>
      <family val="2"/>
    </font>
    <font>
      <b/>
      <sz val="8"/>
      <color indexed="63"/>
      <name val="Verdana"/>
      <family val="2"/>
    </font>
    <font>
      <b/>
      <sz val="16"/>
      <color indexed="9"/>
      <name val="Tahoma"/>
      <family val="2"/>
    </font>
    <font>
      <b/>
      <sz val="18"/>
      <name val="Calibri"/>
      <family val="2"/>
    </font>
    <font>
      <sz val="18"/>
      <name val="Calibri"/>
      <family val="2"/>
    </font>
    <font>
      <u val="single"/>
      <sz val="18"/>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rgb="FFFFC7CE"/>
        <bgColor indexed="64"/>
      </patternFill>
    </fill>
    <fill>
      <patternFill patternType="solid">
        <fgColor indexed="55"/>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s>
  <borders count="76">
    <border>
      <left/>
      <right/>
      <top/>
      <bottom/>
      <diagonal/>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color indexed="55"/>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color indexed="63"/>
      </top>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style="thin"/>
      <right style="thin"/>
      <top style="medium"/>
      <bottom>
        <color indexed="63"/>
      </bottom>
    </border>
    <border>
      <left style="thin"/>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medium"/>
      <top>
        <color indexed="63"/>
      </top>
      <bottom style="thin"/>
    </border>
    <border>
      <left style="thin"/>
      <right style="thin"/>
      <top style="thin"/>
      <bottom style="thin"/>
    </border>
    <border>
      <left>
        <color indexed="63"/>
      </left>
      <right style="thin"/>
      <top style="medium"/>
      <bottom style="medium"/>
    </border>
    <border>
      <left style="medium"/>
      <right style="medium"/>
      <top style="medium"/>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style="medium"/>
      <bottom>
        <color indexed="63"/>
      </bottom>
    </border>
    <border>
      <left style="medium"/>
      <right>
        <color indexed="63"/>
      </right>
      <top style="hair"/>
      <bottom style="thin"/>
    </border>
    <border>
      <left>
        <color indexed="63"/>
      </left>
      <right>
        <color indexed="63"/>
      </right>
      <top style="hair"/>
      <bottom style="thin"/>
    </border>
    <border>
      <left style="thin"/>
      <right style="thin"/>
      <top style="hair"/>
      <bottom style="thin"/>
    </border>
    <border>
      <left>
        <color indexed="63"/>
      </left>
      <right style="medium"/>
      <top style="hair"/>
      <bottom style="thin"/>
    </border>
    <border>
      <left style="medium"/>
      <right style="thin"/>
      <top style="hair"/>
      <bottom style="thin"/>
    </border>
    <border>
      <left style="thin"/>
      <right style="medium"/>
      <top style="hair"/>
      <bottom style="thin"/>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color indexed="63"/>
      </left>
      <right style="medium"/>
      <top style="medium"/>
      <bottom style="medium"/>
    </border>
    <border>
      <left>
        <color indexed="63"/>
      </left>
      <right>
        <color indexed="63"/>
      </right>
      <top style="thin"/>
      <bottom style="mediu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49"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49"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49"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49"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49"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49"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9"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49"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49" fillId="20"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49" fillId="2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9"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50"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50" fillId="2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50" fillId="2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50"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50" fillId="3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50" fillId="32"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50"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50"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50"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50" fillId="40"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50" fillId="4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50"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37" fontId="4" fillId="44" borderId="1" applyBorder="0" applyProtection="0">
      <alignment vertical="center"/>
    </xf>
    <xf numFmtId="0" fontId="51" fillId="4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37" fillId="46" borderId="0" applyBorder="0">
      <alignment horizontal="left" vertical="center" indent="1"/>
      <protection/>
    </xf>
    <xf numFmtId="0" fontId="52" fillId="47" borderId="2" applyNumberFormat="0" applyAlignment="0" applyProtection="0"/>
    <xf numFmtId="0" fontId="23" fillId="48" borderId="3" applyNumberFormat="0" applyAlignment="0" applyProtection="0"/>
    <xf numFmtId="0" fontId="23" fillId="48" borderId="3" applyNumberFormat="0" applyAlignment="0" applyProtection="0"/>
    <xf numFmtId="0" fontId="53" fillId="49" borderId="4" applyNumberFormat="0" applyAlignment="0" applyProtection="0"/>
    <xf numFmtId="0" fontId="24" fillId="46" borderId="5" applyNumberFormat="0" applyAlignment="0" applyProtection="0"/>
    <xf numFmtId="0" fontId="24" fillId="4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171" fontId="0"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4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49"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55" fillId="50"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37" fontId="38" fillId="51" borderId="6" applyBorder="0">
      <alignment horizontal="left" vertical="center" indent="1"/>
      <protection/>
    </xf>
    <xf numFmtId="37" fontId="39" fillId="0" borderId="7">
      <alignment vertical="center"/>
      <protection/>
    </xf>
    <xf numFmtId="0" fontId="39" fillId="52" borderId="8" applyNumberFormat="0">
      <alignment horizontal="left" vertical="top" indent="1"/>
      <protection/>
    </xf>
    <xf numFmtId="0" fontId="39" fillId="44" borderId="0" applyBorder="0">
      <alignment horizontal="left" vertical="center" indent="1"/>
      <protection/>
    </xf>
    <xf numFmtId="0" fontId="39" fillId="0" borderId="8" applyNumberFormat="0" applyFill="0">
      <alignment horizontal="centerContinuous" vertical="top"/>
      <protection/>
    </xf>
    <xf numFmtId="0" fontId="40" fillId="44" borderId="9" applyNumberFormat="0" applyBorder="0">
      <alignment horizontal="left" vertical="center" indent="1"/>
      <protection/>
    </xf>
    <xf numFmtId="0" fontId="56" fillId="0" borderId="10"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57" fillId="0" borderId="12"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5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59" fillId="53" borderId="2" applyNumberFormat="0" applyAlignment="0" applyProtection="0"/>
    <xf numFmtId="0" fontId="30" fillId="13" borderId="3" applyNumberFormat="0" applyAlignment="0" applyProtection="0"/>
    <xf numFmtId="0" fontId="30" fillId="13" borderId="3" applyNumberFormat="0" applyAlignment="0" applyProtection="0"/>
    <xf numFmtId="0" fontId="60" fillId="0" borderId="16"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61" fillId="54"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41" fillId="48" borderId="0">
      <alignment horizontal="left" indent="1"/>
      <protection/>
    </xf>
    <xf numFmtId="0" fontId="8" fillId="0" borderId="0">
      <alignment/>
      <protection/>
    </xf>
    <xf numFmtId="0" fontId="8" fillId="0" borderId="0">
      <alignment/>
      <protection/>
    </xf>
    <xf numFmtId="4" fontId="4" fillId="44" borderId="18" applyBorder="0">
      <alignment horizontal="left" vertical="center" indent="2"/>
      <protection/>
    </xf>
    <xf numFmtId="0" fontId="0" fillId="0" borderId="0">
      <alignment/>
      <protection/>
    </xf>
    <xf numFmtId="4" fontId="4" fillId="44" borderId="18" applyBorder="0">
      <alignment horizontal="left" vertical="center" indent="2"/>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56" borderId="19" applyNumberFormat="0" applyFont="0" applyAlignment="0" applyProtection="0"/>
    <xf numFmtId="0" fontId="0" fillId="57" borderId="20" applyNumberFormat="0" applyFont="0" applyAlignment="0" applyProtection="0"/>
    <xf numFmtId="0" fontId="8" fillId="57" borderId="20" applyNumberFormat="0" applyFont="0" applyAlignment="0" applyProtection="0"/>
    <xf numFmtId="0" fontId="8" fillId="57" borderId="20" applyNumberFormat="0" applyFont="0" applyAlignment="0" applyProtection="0"/>
    <xf numFmtId="0" fontId="62" fillId="47" borderId="21" applyNumberFormat="0" applyAlignment="0" applyProtection="0"/>
    <xf numFmtId="0" fontId="33" fillId="48" borderId="22" applyNumberFormat="0" applyAlignment="0" applyProtection="0"/>
    <xf numFmtId="0" fontId="33" fillId="48"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46" borderId="0">
      <alignment horizontal="left" indent="1"/>
      <protection/>
    </xf>
    <xf numFmtId="0" fontId="43" fillId="46" borderId="0" applyBorder="0">
      <alignment horizontal="left" vertical="center" indent="1"/>
      <protection/>
    </xf>
    <xf numFmtId="0" fontId="63" fillId="0" borderId="0" applyNumberFormat="0" applyFill="0" applyBorder="0" applyAlignment="0" applyProtection="0"/>
    <xf numFmtId="0" fontId="34" fillId="0" borderId="0" applyNumberFormat="0" applyFill="0" applyBorder="0" applyAlignment="0" applyProtection="0"/>
    <xf numFmtId="0" fontId="44" fillId="58" borderId="0" applyBorder="0">
      <alignment horizontal="left" vertical="center" indent="1"/>
      <protection/>
    </xf>
    <xf numFmtId="0" fontId="44" fillId="58" borderId="0" applyBorder="0">
      <alignment horizontal="left" vertical="center" indent="1"/>
      <protection/>
    </xf>
    <xf numFmtId="0" fontId="64" fillId="0" borderId="23"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6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cellStyleXfs>
  <cellXfs count="27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8" fillId="0" borderId="0" xfId="0" applyFont="1" applyAlignment="1">
      <alignment/>
    </xf>
    <xf numFmtId="0" fontId="9" fillId="0" borderId="0" xfId="0" applyFont="1" applyBorder="1" applyAlignment="1">
      <alignment horizontal="left"/>
    </xf>
    <xf numFmtId="0" fontId="9" fillId="0" borderId="0" xfId="0" applyFont="1" applyBorder="1" applyAlignment="1">
      <alignment/>
    </xf>
    <xf numFmtId="0" fontId="8"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horizontal="center"/>
    </xf>
    <xf numFmtId="0" fontId="11" fillId="0" borderId="0" xfId="0" applyFont="1" applyAlignment="1">
      <alignment/>
    </xf>
    <xf numFmtId="0" fontId="8" fillId="0" borderId="0" xfId="0" applyFont="1" applyAlignment="1">
      <alignment horizontal="center"/>
    </xf>
    <xf numFmtId="0" fontId="12" fillId="0" borderId="1" xfId="0" applyFont="1" applyBorder="1" applyAlignment="1">
      <alignment horizontal="left"/>
    </xf>
    <xf numFmtId="42" fontId="12" fillId="55" borderId="18" xfId="108" applyNumberFormat="1" applyFont="1" applyFill="1" applyBorder="1" applyAlignment="1">
      <alignment vertical="center"/>
    </xf>
    <xf numFmtId="42" fontId="12" fillId="55" borderId="25" xfId="108" applyNumberFormat="1" applyFont="1" applyFill="1" applyBorder="1" applyAlignment="1">
      <alignment vertical="center"/>
    </xf>
    <xf numFmtId="0" fontId="11" fillId="0" borderId="0" xfId="0" applyFont="1" applyBorder="1" applyAlignment="1">
      <alignment/>
    </xf>
    <xf numFmtId="0" fontId="11" fillId="0" borderId="0" xfId="0" applyFont="1" applyBorder="1" applyAlignment="1">
      <alignment horizontal="center"/>
    </xf>
    <xf numFmtId="0" fontId="11" fillId="0" borderId="8" xfId="0" applyFont="1" applyBorder="1" applyAlignment="1">
      <alignment/>
    </xf>
    <xf numFmtId="0" fontId="11" fillId="0" borderId="8" xfId="0" applyFont="1" applyBorder="1" applyAlignment="1">
      <alignment horizontal="center"/>
    </xf>
    <xf numFmtId="0" fontId="11" fillId="0" borderId="0" xfId="0" applyFont="1" applyAlignment="1">
      <alignment horizontal="center"/>
    </xf>
    <xf numFmtId="0" fontId="13" fillId="0" borderId="0" xfId="0" applyFont="1" applyAlignment="1">
      <alignment wrapText="1"/>
    </xf>
    <xf numFmtId="0" fontId="11" fillId="0" borderId="0" xfId="0" applyFont="1" applyAlignment="1">
      <alignment/>
    </xf>
    <xf numFmtId="0" fontId="14" fillId="0" borderId="0" xfId="0" applyFont="1" applyAlignment="1">
      <alignment wrapText="1"/>
    </xf>
    <xf numFmtId="0" fontId="11" fillId="0" borderId="0" xfId="0" applyFont="1" applyAlignment="1">
      <alignment wrapText="1"/>
    </xf>
    <xf numFmtId="0" fontId="12" fillId="0" borderId="26" xfId="0" applyFont="1" applyBorder="1" applyAlignment="1">
      <alignment vertical="center"/>
    </xf>
    <xf numFmtId="0" fontId="12" fillId="0" borderId="7" xfId="0" applyFont="1" applyBorder="1" applyAlignment="1">
      <alignmen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3" fillId="0" borderId="30" xfId="0" applyFont="1" applyBorder="1" applyAlignment="1">
      <alignment/>
    </xf>
    <xf numFmtId="0" fontId="12" fillId="0" borderId="0" xfId="0" applyFont="1" applyBorder="1" applyAlignment="1">
      <alignment/>
    </xf>
    <xf numFmtId="0" fontId="11" fillId="0" borderId="31" xfId="0" applyFont="1" applyBorder="1" applyAlignment="1">
      <alignment/>
    </xf>
    <xf numFmtId="0" fontId="11" fillId="0" borderId="32" xfId="0" applyFont="1" applyBorder="1" applyAlignment="1">
      <alignment/>
    </xf>
    <xf numFmtId="0" fontId="11" fillId="0" borderId="33" xfId="0" applyFont="1" applyBorder="1" applyAlignment="1">
      <alignment/>
    </xf>
    <xf numFmtId="0" fontId="11" fillId="0" borderId="34" xfId="0" applyFont="1" applyBorder="1" applyAlignment="1">
      <alignment/>
    </xf>
    <xf numFmtId="0" fontId="11" fillId="0" borderId="30" xfId="0" applyFont="1" applyBorder="1" applyAlignment="1">
      <alignment/>
    </xf>
    <xf numFmtId="42" fontId="11" fillId="0" borderId="0" xfId="108" applyNumberFormat="1" applyFont="1" applyBorder="1" applyAlignment="1">
      <alignment horizontal="center"/>
    </xf>
    <xf numFmtId="42" fontId="11" fillId="0" borderId="35" xfId="108" applyNumberFormat="1" applyFont="1" applyBorder="1" applyAlignment="1">
      <alignment horizontal="center"/>
    </xf>
    <xf numFmtId="42" fontId="11" fillId="0" borderId="32" xfId="0" applyNumberFormat="1" applyFont="1" applyBorder="1" applyAlignment="1">
      <alignment/>
    </xf>
    <xf numFmtId="42" fontId="11" fillId="0" borderId="33" xfId="0" applyNumberFormat="1" applyFont="1" applyBorder="1" applyAlignment="1">
      <alignment/>
    </xf>
    <xf numFmtId="42" fontId="11" fillId="0" borderId="34" xfId="0" applyNumberFormat="1" applyFont="1" applyBorder="1" applyAlignment="1">
      <alignment/>
    </xf>
    <xf numFmtId="0" fontId="11" fillId="0" borderId="0" xfId="0" applyFont="1" applyFill="1" applyBorder="1" applyAlignment="1">
      <alignment/>
    </xf>
    <xf numFmtId="0" fontId="11" fillId="0" borderId="36" xfId="0" applyFont="1" applyBorder="1" applyAlignment="1">
      <alignment/>
    </xf>
    <xf numFmtId="0" fontId="11" fillId="0" borderId="0" xfId="0" applyFont="1" applyBorder="1" applyAlignment="1">
      <alignment horizontal="left"/>
    </xf>
    <xf numFmtId="42" fontId="11" fillId="0" borderId="0" xfId="0" applyNumberFormat="1" applyFont="1" applyBorder="1" applyAlignment="1">
      <alignment horizontal="center"/>
    </xf>
    <xf numFmtId="42" fontId="11" fillId="0" borderId="33" xfId="108" applyNumberFormat="1" applyFont="1" applyBorder="1" applyAlignment="1">
      <alignment horizontal="center"/>
    </xf>
    <xf numFmtId="0" fontId="11" fillId="0" borderId="37" xfId="0" applyFont="1" applyBorder="1" applyAlignment="1">
      <alignment horizontal="right"/>
    </xf>
    <xf numFmtId="0" fontId="11" fillId="0" borderId="18" xfId="0" applyFont="1" applyBorder="1" applyAlignment="1">
      <alignment horizontal="right"/>
    </xf>
    <xf numFmtId="0" fontId="12" fillId="0" borderId="18" xfId="0" applyFont="1" applyBorder="1" applyAlignment="1">
      <alignment horizontal="center"/>
    </xf>
    <xf numFmtId="42" fontId="11" fillId="0" borderId="18" xfId="108" applyNumberFormat="1" applyFont="1" applyBorder="1" applyAlignment="1">
      <alignment horizontal="center"/>
    </xf>
    <xf numFmtId="42" fontId="11" fillId="0" borderId="38" xfId="108" applyNumberFormat="1" applyFont="1" applyBorder="1" applyAlignment="1">
      <alignment horizontal="center"/>
    </xf>
    <xf numFmtId="42" fontId="11" fillId="0" borderId="39" xfId="108" applyNumberFormat="1" applyFont="1" applyBorder="1" applyAlignment="1">
      <alignment horizontal="center"/>
    </xf>
    <xf numFmtId="0" fontId="13" fillId="0" borderId="37" xfId="0" applyFont="1" applyBorder="1" applyAlignment="1">
      <alignment vertical="center"/>
    </xf>
    <xf numFmtId="0" fontId="12" fillId="0" borderId="18" xfId="0" applyFont="1" applyBorder="1" applyAlignment="1">
      <alignment vertical="center"/>
    </xf>
    <xf numFmtId="0" fontId="11" fillId="0" borderId="18" xfId="0" applyFont="1" applyBorder="1" applyAlignment="1">
      <alignment horizontal="center" vertical="center"/>
    </xf>
    <xf numFmtId="42" fontId="11" fillId="0" borderId="38" xfId="108" applyNumberFormat="1" applyFont="1" applyBorder="1" applyAlignment="1">
      <alignment horizontal="center" vertical="center"/>
    </xf>
    <xf numFmtId="0" fontId="12" fillId="0" borderId="40" xfId="0" applyFont="1" applyBorder="1" applyAlignment="1">
      <alignment/>
    </xf>
    <xf numFmtId="0" fontId="12" fillId="0" borderId="8" xfId="0" applyFont="1" applyBorder="1" applyAlignment="1">
      <alignment/>
    </xf>
    <xf numFmtId="0" fontId="12" fillId="0" borderId="8" xfId="0" applyFont="1" applyBorder="1" applyAlignment="1">
      <alignment horizontal="center"/>
    </xf>
    <xf numFmtId="42" fontId="12" fillId="0" borderId="41" xfId="108" applyNumberFormat="1" applyFont="1" applyBorder="1" applyAlignment="1">
      <alignment horizontal="center"/>
    </xf>
    <xf numFmtId="42" fontId="12" fillId="0" borderId="42" xfId="108" applyNumberFormat="1" applyFont="1" applyBorder="1" applyAlignment="1">
      <alignment horizontal="center"/>
    </xf>
    <xf numFmtId="42" fontId="12" fillId="0" borderId="43" xfId="108" applyNumberFormat="1" applyFont="1" applyBorder="1" applyAlignment="1">
      <alignment horizontal="center"/>
    </xf>
    <xf numFmtId="42" fontId="12" fillId="0" borderId="44" xfId="108" applyNumberFormat="1" applyFont="1" applyBorder="1" applyAlignment="1">
      <alignment horizontal="center"/>
    </xf>
    <xf numFmtId="0" fontId="12" fillId="0" borderId="45" xfId="0" applyFont="1" applyBorder="1" applyAlignment="1">
      <alignment horizontal="center" vertical="center"/>
    </xf>
    <xf numFmtId="0" fontId="11" fillId="0" borderId="46" xfId="0" applyFont="1" applyBorder="1" applyAlignment="1">
      <alignment horizontal="center"/>
    </xf>
    <xf numFmtId="0" fontId="11" fillId="0" borderId="35" xfId="0" applyFont="1" applyBorder="1" applyAlignment="1">
      <alignment/>
    </xf>
    <xf numFmtId="0" fontId="11" fillId="0" borderId="46" xfId="0" applyFont="1" applyBorder="1" applyAlignment="1">
      <alignment/>
    </xf>
    <xf numFmtId="0" fontId="11" fillId="0" borderId="47" xfId="0" applyFont="1" applyBorder="1" applyAlignment="1">
      <alignment/>
    </xf>
    <xf numFmtId="0" fontId="11" fillId="0" borderId="33" xfId="0" applyFont="1" applyBorder="1" applyAlignment="1">
      <alignment horizontal="center"/>
    </xf>
    <xf numFmtId="42" fontId="11" fillId="0" borderId="32" xfId="108" applyNumberFormat="1" applyFont="1" applyBorder="1" applyAlignment="1">
      <alignment horizontal="center"/>
    </xf>
    <xf numFmtId="42" fontId="11" fillId="0" borderId="34" xfId="108" applyNumberFormat="1" applyFont="1" applyBorder="1" applyAlignment="1">
      <alignment horizontal="center"/>
    </xf>
    <xf numFmtId="0" fontId="11" fillId="0" borderId="30" xfId="0" applyFont="1" applyFill="1" applyBorder="1" applyAlignment="1">
      <alignment/>
    </xf>
    <xf numFmtId="0" fontId="13" fillId="0" borderId="37" xfId="0" applyFont="1" applyFill="1" applyBorder="1" applyAlignment="1">
      <alignment vertical="center"/>
    </xf>
    <xf numFmtId="0" fontId="12" fillId="0" borderId="48" xfId="0" applyFont="1" applyBorder="1" applyAlignment="1">
      <alignment/>
    </xf>
    <xf numFmtId="0" fontId="12" fillId="0" borderId="49" xfId="0" applyFont="1" applyBorder="1" applyAlignment="1">
      <alignment/>
    </xf>
    <xf numFmtId="0" fontId="11" fillId="0" borderId="50" xfId="0" applyFont="1" applyBorder="1" applyAlignment="1">
      <alignment horizontal="center"/>
    </xf>
    <xf numFmtId="42" fontId="11" fillId="0" borderId="50" xfId="108" applyNumberFormat="1" applyFont="1" applyBorder="1" applyAlignment="1">
      <alignment horizontal="center"/>
    </xf>
    <xf numFmtId="0" fontId="11" fillId="0" borderId="30" xfId="0" applyFont="1" applyBorder="1" applyAlignment="1">
      <alignment horizontal="left"/>
    </xf>
    <xf numFmtId="42" fontId="11" fillId="0" borderId="35" xfId="0" applyNumberFormat="1" applyFont="1" applyBorder="1" applyAlignment="1">
      <alignment/>
    </xf>
    <xf numFmtId="0" fontId="11" fillId="0" borderId="36" xfId="0" applyFont="1" applyBorder="1" applyAlignment="1">
      <alignment horizontal="right"/>
    </xf>
    <xf numFmtId="0" fontId="11" fillId="0" borderId="51" xfId="0" applyFont="1" applyBorder="1" applyAlignment="1">
      <alignment horizontal="right"/>
    </xf>
    <xf numFmtId="0" fontId="11" fillId="0" borderId="52" xfId="0" applyFont="1" applyBorder="1" applyAlignment="1">
      <alignment horizontal="center"/>
    </xf>
    <xf numFmtId="42" fontId="12" fillId="0" borderId="52" xfId="108" applyNumberFormat="1" applyFont="1" applyBorder="1" applyAlignment="1">
      <alignment horizontal="center"/>
    </xf>
    <xf numFmtId="42" fontId="12" fillId="0" borderId="53" xfId="108" applyNumberFormat="1" applyFont="1" applyBorder="1" applyAlignment="1">
      <alignment horizontal="center"/>
    </xf>
    <xf numFmtId="42" fontId="12" fillId="0" borderId="54" xfId="108" applyNumberFormat="1" applyFont="1" applyBorder="1" applyAlignment="1">
      <alignment horizontal="center" vertical="center"/>
    </xf>
    <xf numFmtId="42" fontId="12" fillId="0" borderId="38" xfId="108" applyNumberFormat="1" applyFont="1" applyBorder="1" applyAlignment="1">
      <alignment horizontal="center" vertical="center"/>
    </xf>
    <xf numFmtId="42" fontId="12" fillId="55" borderId="54" xfId="108" applyNumberFormat="1" applyFont="1" applyFill="1" applyBorder="1" applyAlignment="1">
      <alignment horizontal="center" vertical="center"/>
    </xf>
    <xf numFmtId="0" fontId="12" fillId="0" borderId="55" xfId="0" applyFont="1" applyBorder="1" applyAlignment="1">
      <alignment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xf>
    <xf numFmtId="0" fontId="11" fillId="0" borderId="57" xfId="0" applyFont="1" applyBorder="1" applyAlignment="1">
      <alignment horizontal="center"/>
    </xf>
    <xf numFmtId="0" fontId="11" fillId="0" borderId="58" xfId="0" applyFont="1" applyBorder="1" applyAlignment="1">
      <alignment horizontal="center"/>
    </xf>
    <xf numFmtId="0" fontId="11" fillId="0" borderId="58" xfId="0" applyFont="1" applyBorder="1" applyAlignment="1">
      <alignment/>
    </xf>
    <xf numFmtId="0" fontId="11" fillId="0" borderId="57" xfId="0" applyFont="1" applyBorder="1" applyAlignment="1">
      <alignment/>
    </xf>
    <xf numFmtId="42" fontId="11" fillId="0" borderId="57" xfId="108" applyNumberFormat="1" applyFont="1" applyBorder="1" applyAlignment="1">
      <alignment horizontal="center"/>
    </xf>
    <xf numFmtId="0" fontId="11" fillId="0" borderId="57" xfId="0" applyFont="1" applyFill="1" applyBorder="1" applyAlignment="1">
      <alignment/>
    </xf>
    <xf numFmtId="0" fontId="11" fillId="0" borderId="59" xfId="0" applyFont="1" applyBorder="1" applyAlignment="1">
      <alignment horizontal="right"/>
    </xf>
    <xf numFmtId="0" fontId="12" fillId="0" borderId="59" xfId="0" applyFont="1" applyBorder="1" applyAlignment="1">
      <alignment horizontal="center"/>
    </xf>
    <xf numFmtId="42" fontId="11" fillId="0" borderId="59" xfId="108" applyNumberFormat="1" applyFont="1" applyBorder="1" applyAlignment="1">
      <alignment horizontal="center"/>
    </xf>
    <xf numFmtId="42" fontId="12" fillId="0" borderId="59" xfId="108" applyNumberFormat="1" applyFont="1" applyBorder="1" applyAlignment="1">
      <alignment horizontal="center"/>
    </xf>
    <xf numFmtId="42" fontId="12" fillId="0" borderId="60" xfId="108" applyNumberFormat="1" applyFont="1" applyBorder="1" applyAlignment="1">
      <alignment horizontal="center"/>
    </xf>
    <xf numFmtId="0" fontId="13" fillId="0" borderId="48" xfId="0" applyFont="1" applyBorder="1" applyAlignment="1">
      <alignment/>
    </xf>
    <xf numFmtId="0" fontId="12" fillId="0" borderId="61" xfId="0" applyFont="1" applyBorder="1" applyAlignment="1">
      <alignment/>
    </xf>
    <xf numFmtId="0" fontId="11" fillId="0" borderId="61" xfId="0" applyFont="1" applyBorder="1" applyAlignment="1">
      <alignment horizontal="center"/>
    </xf>
    <xf numFmtId="42" fontId="11" fillId="0" borderId="61" xfId="108" applyNumberFormat="1" applyFont="1" applyBorder="1" applyAlignment="1">
      <alignment horizontal="center"/>
    </xf>
    <xf numFmtId="42" fontId="11" fillId="0" borderId="57" xfId="108" applyNumberFormat="1" applyFont="1" applyFill="1" applyBorder="1" applyAlignment="1">
      <alignment horizontal="center"/>
    </xf>
    <xf numFmtId="42" fontId="12" fillId="0" borderId="57" xfId="108" applyNumberFormat="1" applyFont="1" applyBorder="1" applyAlignment="1">
      <alignment horizontal="center"/>
    </xf>
    <xf numFmtId="42" fontId="12" fillId="0" borderId="33" xfId="108" applyNumberFormat="1" applyFont="1" applyBorder="1" applyAlignment="1">
      <alignment horizontal="center"/>
    </xf>
    <xf numFmtId="42" fontId="12" fillId="0" borderId="34" xfId="108" applyNumberFormat="1" applyFont="1" applyBorder="1" applyAlignment="1">
      <alignment horizontal="center"/>
    </xf>
    <xf numFmtId="0" fontId="11" fillId="0" borderId="61" xfId="0" applyFont="1" applyBorder="1" applyAlignment="1">
      <alignment/>
    </xf>
    <xf numFmtId="42" fontId="11" fillId="0" borderId="62" xfId="108" applyNumberFormat="1" applyFont="1" applyBorder="1" applyAlignment="1">
      <alignment horizontal="center"/>
    </xf>
    <xf numFmtId="0" fontId="11" fillId="0" borderId="59" xfId="0" applyFont="1" applyBorder="1" applyAlignment="1">
      <alignment horizontal="center"/>
    </xf>
    <xf numFmtId="0" fontId="12" fillId="0" borderId="25" xfId="0" applyFont="1" applyBorder="1" applyAlignment="1">
      <alignment vertical="center"/>
    </xf>
    <xf numFmtId="0" fontId="11" fillId="0" borderId="25" xfId="0" applyFont="1" applyBorder="1" applyAlignment="1">
      <alignment horizontal="center" vertical="center"/>
    </xf>
    <xf numFmtId="42" fontId="12" fillId="0" borderId="25" xfId="108" applyNumberFormat="1" applyFont="1" applyBorder="1" applyAlignment="1">
      <alignment horizontal="center" vertical="center"/>
    </xf>
    <xf numFmtId="175" fontId="11" fillId="0" borderId="57" xfId="108" applyNumberFormat="1" applyFont="1" applyBorder="1" applyAlignment="1">
      <alignment horizontal="center"/>
    </xf>
    <xf numFmtId="10" fontId="11" fillId="0" borderId="57" xfId="169" applyNumberFormat="1" applyFont="1" applyBorder="1" applyAlignment="1">
      <alignment horizontal="center"/>
    </xf>
    <xf numFmtId="42" fontId="11" fillId="0" borderId="57" xfId="0" applyNumberFormat="1" applyFont="1" applyBorder="1" applyAlignment="1">
      <alignment/>
    </xf>
    <xf numFmtId="0" fontId="12" fillId="0" borderId="25" xfId="0" applyFont="1" applyBorder="1" applyAlignment="1">
      <alignment horizontal="left"/>
    </xf>
    <xf numFmtId="42" fontId="12" fillId="0" borderId="63" xfId="108" applyNumberFormat="1" applyFont="1" applyBorder="1" applyAlignment="1">
      <alignment horizontal="center" vertical="center"/>
    </xf>
    <xf numFmtId="42" fontId="12" fillId="55" borderId="25" xfId="108" applyNumberFormat="1" applyFont="1" applyFill="1" applyBorder="1" applyAlignment="1">
      <alignment horizontal="center" vertical="center"/>
    </xf>
    <xf numFmtId="42" fontId="12" fillId="55" borderId="63" xfId="108" applyNumberFormat="1" applyFont="1" applyFill="1" applyBorder="1" applyAlignment="1">
      <alignment horizontal="center" vertical="center"/>
    </xf>
    <xf numFmtId="0" fontId="14" fillId="0" borderId="0" xfId="0" applyFont="1" applyAlignment="1">
      <alignment/>
    </xf>
    <xf numFmtId="0" fontId="14" fillId="0" borderId="0" xfId="0" applyFont="1" applyAlignment="1">
      <alignment/>
    </xf>
    <xf numFmtId="0" fontId="12" fillId="0" borderId="52" xfId="0" applyFont="1" applyBorder="1" applyAlignment="1">
      <alignment horizontal="center"/>
    </xf>
    <xf numFmtId="0" fontId="11" fillId="0" borderId="49" xfId="0" applyFont="1" applyBorder="1" applyAlignment="1">
      <alignment/>
    </xf>
    <xf numFmtId="0" fontId="12" fillId="0" borderId="30" xfId="0" applyFont="1" applyBorder="1" applyAlignment="1">
      <alignment/>
    </xf>
    <xf numFmtId="42" fontId="11" fillId="0" borderId="57" xfId="108" applyNumberFormat="1" applyFont="1" applyBorder="1" applyAlignment="1">
      <alignment/>
    </xf>
    <xf numFmtId="42" fontId="11" fillId="0" borderId="33" xfId="108" applyNumberFormat="1" applyFont="1" applyBorder="1" applyAlignment="1">
      <alignment/>
    </xf>
    <xf numFmtId="42" fontId="11" fillId="0" borderId="34" xfId="108" applyNumberFormat="1" applyFont="1" applyBorder="1" applyAlignment="1">
      <alignment/>
    </xf>
    <xf numFmtId="0" fontId="11" fillId="0" borderId="54" xfId="0" applyFont="1" applyBorder="1" applyAlignment="1">
      <alignment horizontal="center" vertical="center"/>
    </xf>
    <xf numFmtId="10" fontId="11" fillId="0" borderId="33" xfId="169" applyNumberFormat="1" applyFont="1" applyBorder="1" applyAlignment="1">
      <alignment horizontal="center"/>
    </xf>
    <xf numFmtId="42" fontId="11" fillId="0" borderId="35" xfId="108" applyNumberFormat="1" applyFont="1" applyBorder="1" applyAlignment="1">
      <alignment/>
    </xf>
    <xf numFmtId="0" fontId="11" fillId="59" borderId="0" xfId="0" applyFont="1" applyFill="1" applyBorder="1" applyAlignment="1">
      <alignment/>
    </xf>
    <xf numFmtId="42" fontId="11" fillId="0" borderId="25" xfId="108" applyNumberFormat="1" applyFont="1" applyBorder="1" applyAlignment="1">
      <alignment horizontal="center" vertical="center"/>
    </xf>
    <xf numFmtId="0" fontId="9" fillId="0" borderId="0" xfId="0" applyFont="1" applyAlignment="1">
      <alignment/>
    </xf>
    <xf numFmtId="0" fontId="10" fillId="0" borderId="0" xfId="0" applyFont="1" applyAlignment="1">
      <alignment/>
    </xf>
    <xf numFmtId="0" fontId="12" fillId="0" borderId="0" xfId="0" applyFont="1" applyFill="1" applyBorder="1" applyAlignment="1">
      <alignment/>
    </xf>
    <xf numFmtId="0" fontId="10" fillId="0" borderId="0" xfId="0" applyFont="1" applyBorder="1" applyAlignment="1">
      <alignment/>
    </xf>
    <xf numFmtId="0" fontId="10" fillId="0" borderId="0" xfId="0" applyFont="1" applyBorder="1" applyAlignment="1">
      <alignment horizontal="center"/>
    </xf>
    <xf numFmtId="42" fontId="11" fillId="0" borderId="39" xfId="108" applyNumberFormat="1" applyFont="1" applyBorder="1" applyAlignment="1">
      <alignment horizontal="center" vertical="center"/>
    </xf>
    <xf numFmtId="0" fontId="10" fillId="0" borderId="0" xfId="0" applyFont="1" applyAlignment="1">
      <alignment horizontal="center"/>
    </xf>
    <xf numFmtId="0" fontId="12" fillId="0" borderId="0" xfId="0" applyFont="1" applyAlignment="1">
      <alignment/>
    </xf>
    <xf numFmtId="0" fontId="12" fillId="0" borderId="0" xfId="0" applyFont="1" applyBorder="1" applyAlignment="1">
      <alignment horizont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1" fillId="0" borderId="64" xfId="0" applyFont="1" applyBorder="1" applyAlignment="1">
      <alignment/>
    </xf>
    <xf numFmtId="0" fontId="11" fillId="0" borderId="0" xfId="0" applyFont="1" applyFill="1" applyBorder="1" applyAlignment="1">
      <alignment wrapText="1"/>
    </xf>
    <xf numFmtId="0" fontId="11" fillId="0" borderId="0" xfId="0" applyFont="1" applyFill="1" applyAlignment="1">
      <alignment/>
    </xf>
    <xf numFmtId="0" fontId="11" fillId="0" borderId="33" xfId="0" applyFont="1" applyFill="1" applyBorder="1" applyAlignment="1">
      <alignment horizontal="center"/>
    </xf>
    <xf numFmtId="0" fontId="11" fillId="0" borderId="0" xfId="0" applyFont="1" applyFill="1" applyBorder="1" applyAlignment="1">
      <alignment horizontal="center"/>
    </xf>
    <xf numFmtId="42" fontId="11" fillId="0" borderId="33" xfId="108" applyNumberFormat="1" applyFont="1" applyFill="1" applyBorder="1" applyAlignment="1">
      <alignment horizontal="center"/>
    </xf>
    <xf numFmtId="42" fontId="11" fillId="0" borderId="35" xfId="108" applyNumberFormat="1" applyFont="1" applyFill="1" applyBorder="1" applyAlignment="1">
      <alignment horizontal="center"/>
    </xf>
    <xf numFmtId="0" fontId="11" fillId="0" borderId="65" xfId="0" applyFont="1" applyFill="1" applyBorder="1" applyAlignment="1">
      <alignment horizontal="right"/>
    </xf>
    <xf numFmtId="0" fontId="11" fillId="0" borderId="66" xfId="0" applyFont="1" applyFill="1" applyBorder="1" applyAlignment="1">
      <alignment horizontal="right"/>
    </xf>
    <xf numFmtId="0" fontId="12" fillId="0" borderId="67" xfId="0" applyFont="1" applyFill="1" applyBorder="1" applyAlignment="1">
      <alignment horizontal="center"/>
    </xf>
    <xf numFmtId="0" fontId="11" fillId="0" borderId="66" xfId="0" applyFont="1" applyFill="1" applyBorder="1" applyAlignment="1">
      <alignment horizontal="center"/>
    </xf>
    <xf numFmtId="42" fontId="11" fillId="0" borderId="67" xfId="108" applyNumberFormat="1" applyFont="1" applyFill="1" applyBorder="1" applyAlignment="1">
      <alignment horizontal="center"/>
    </xf>
    <xf numFmtId="42" fontId="12" fillId="0" borderId="68" xfId="108" applyNumberFormat="1" applyFont="1" applyFill="1" applyBorder="1" applyAlignment="1">
      <alignment horizontal="center"/>
    </xf>
    <xf numFmtId="42" fontId="12" fillId="0" borderId="69" xfId="108" applyNumberFormat="1" applyFont="1" applyFill="1" applyBorder="1" applyAlignment="1">
      <alignment horizontal="center"/>
    </xf>
    <xf numFmtId="42" fontId="12" fillId="0" borderId="67" xfId="108" applyNumberFormat="1" applyFont="1" applyFill="1" applyBorder="1" applyAlignment="1">
      <alignment horizontal="center"/>
    </xf>
    <xf numFmtId="42" fontId="12" fillId="0" borderId="70" xfId="108" applyNumberFormat="1" applyFont="1" applyFill="1" applyBorder="1" applyAlignment="1">
      <alignment horizontal="center"/>
    </xf>
    <xf numFmtId="0" fontId="13" fillId="0" borderId="48" xfId="0" applyFont="1" applyFill="1" applyBorder="1" applyAlignment="1">
      <alignment/>
    </xf>
    <xf numFmtId="0" fontId="12" fillId="0" borderId="49" xfId="0" applyFont="1" applyFill="1" applyBorder="1" applyAlignment="1">
      <alignment/>
    </xf>
    <xf numFmtId="0" fontId="11" fillId="0" borderId="50" xfId="0" applyFont="1" applyFill="1" applyBorder="1" applyAlignment="1">
      <alignment horizontal="center"/>
    </xf>
    <xf numFmtId="0" fontId="11" fillId="0" borderId="49" xfId="0" applyFont="1" applyFill="1" applyBorder="1" applyAlignment="1">
      <alignment horizontal="center"/>
    </xf>
    <xf numFmtId="42" fontId="11" fillId="0" borderId="50" xfId="108" applyNumberFormat="1" applyFont="1" applyFill="1" applyBorder="1" applyAlignment="1">
      <alignment horizontal="center"/>
    </xf>
    <xf numFmtId="42" fontId="11" fillId="0" borderId="71" xfId="108" applyNumberFormat="1" applyFont="1" applyFill="1" applyBorder="1" applyAlignment="1">
      <alignment horizontal="center"/>
    </xf>
    <xf numFmtId="42" fontId="11" fillId="0" borderId="32" xfId="108" applyNumberFormat="1" applyFont="1" applyFill="1" applyBorder="1" applyAlignment="1">
      <alignment horizontal="center"/>
    </xf>
    <xf numFmtId="42" fontId="11" fillId="0" borderId="34" xfId="108" applyNumberFormat="1" applyFont="1" applyFill="1" applyBorder="1" applyAlignment="1">
      <alignment horizontal="center"/>
    </xf>
    <xf numFmtId="0" fontId="11" fillId="0" borderId="49" xfId="0" applyFont="1" applyFill="1" applyBorder="1" applyAlignment="1">
      <alignment/>
    </xf>
    <xf numFmtId="0" fontId="13" fillId="0" borderId="30" xfId="0" applyFont="1" applyFill="1" applyBorder="1" applyAlignment="1">
      <alignment/>
    </xf>
    <xf numFmtId="0" fontId="11" fillId="0" borderId="36" xfId="0" applyFont="1" applyFill="1" applyBorder="1" applyAlignment="1">
      <alignment horizontal="right"/>
    </xf>
    <xf numFmtId="0" fontId="11" fillId="0" borderId="51" xfId="0" applyFont="1" applyFill="1" applyBorder="1" applyAlignment="1">
      <alignment horizontal="right"/>
    </xf>
    <xf numFmtId="0" fontId="11" fillId="0" borderId="52" xfId="0" applyFont="1" applyFill="1" applyBorder="1" applyAlignment="1">
      <alignment horizontal="center"/>
    </xf>
    <xf numFmtId="0" fontId="11" fillId="0" borderId="51" xfId="0" applyFont="1" applyFill="1" applyBorder="1" applyAlignment="1">
      <alignment horizontal="center"/>
    </xf>
    <xf numFmtId="42" fontId="12" fillId="0" borderId="53" xfId="108" applyNumberFormat="1" applyFont="1" applyFill="1" applyBorder="1" applyAlignment="1">
      <alignment horizontal="center"/>
    </xf>
    <xf numFmtId="42" fontId="12" fillId="0" borderId="72" xfId="108" applyNumberFormat="1" applyFont="1" applyFill="1" applyBorder="1" applyAlignment="1">
      <alignment horizontal="center"/>
    </xf>
    <xf numFmtId="42" fontId="12" fillId="0" borderId="52" xfId="108" applyNumberFormat="1" applyFont="1" applyFill="1" applyBorder="1" applyAlignment="1">
      <alignment horizontal="center"/>
    </xf>
    <xf numFmtId="42" fontId="12" fillId="0" borderId="60" xfId="108" applyNumberFormat="1" applyFont="1" applyFill="1" applyBorder="1" applyAlignment="1">
      <alignment horizontal="center"/>
    </xf>
    <xf numFmtId="0" fontId="13" fillId="0" borderId="0" xfId="0" applyFont="1" applyFill="1" applyBorder="1" applyAlignment="1">
      <alignment/>
    </xf>
    <xf numFmtId="0" fontId="13" fillId="0" borderId="18" xfId="0" applyFont="1" applyFill="1" applyBorder="1" applyAlignment="1">
      <alignment vertical="center"/>
    </xf>
    <xf numFmtId="0" fontId="12" fillId="0" borderId="18" xfId="0" applyFont="1" applyFill="1" applyBorder="1" applyAlignment="1">
      <alignment vertical="center"/>
    </xf>
    <xf numFmtId="0" fontId="11" fillId="0" borderId="54" xfId="0" applyFont="1" applyFill="1" applyBorder="1" applyAlignment="1">
      <alignment horizontal="center" vertical="center"/>
    </xf>
    <xf numFmtId="0" fontId="11" fillId="0" borderId="18" xfId="0" applyFont="1" applyFill="1" applyBorder="1" applyAlignment="1">
      <alignment horizontal="center" vertical="center"/>
    </xf>
    <xf numFmtId="42" fontId="12" fillId="0" borderId="38" xfId="108" applyNumberFormat="1" applyFont="1" applyFill="1" applyBorder="1" applyAlignment="1">
      <alignment horizontal="center" vertical="center"/>
    </xf>
    <xf numFmtId="42" fontId="12" fillId="0" borderId="39" xfId="108" applyNumberFormat="1" applyFont="1" applyFill="1" applyBorder="1" applyAlignment="1">
      <alignment horizontal="center" vertical="center"/>
    </xf>
    <xf numFmtId="42" fontId="12" fillId="0" borderId="54" xfId="108" applyNumberFormat="1" applyFont="1" applyFill="1" applyBorder="1" applyAlignment="1">
      <alignment horizontal="center" vertical="center"/>
    </xf>
    <xf numFmtId="42" fontId="12" fillId="0" borderId="63" xfId="108" applyNumberFormat="1" applyFont="1" applyFill="1" applyBorder="1" applyAlignment="1">
      <alignment horizontal="center" vertical="center"/>
    </xf>
    <xf numFmtId="0" fontId="13" fillId="0" borderId="49" xfId="0" applyFont="1" applyFill="1" applyBorder="1" applyAlignment="1">
      <alignment/>
    </xf>
    <xf numFmtId="0" fontId="11" fillId="0" borderId="49" xfId="0" applyFont="1" applyBorder="1" applyAlignment="1">
      <alignment horizontal="center"/>
    </xf>
    <xf numFmtId="42" fontId="11" fillId="0" borderId="71" xfId="108" applyNumberFormat="1" applyFont="1" applyBorder="1" applyAlignment="1">
      <alignment horizontal="center"/>
    </xf>
    <xf numFmtId="0" fontId="11" fillId="0" borderId="51" xfId="0" applyFont="1" applyBorder="1" applyAlignment="1">
      <alignment horizontal="center"/>
    </xf>
    <xf numFmtId="42" fontId="12" fillId="0" borderId="72" xfId="108" applyNumberFormat="1" applyFont="1" applyBorder="1" applyAlignment="1">
      <alignment horizontal="center"/>
    </xf>
    <xf numFmtId="180" fontId="11" fillId="0" borderId="33" xfId="169" applyNumberFormat="1" applyFont="1" applyBorder="1" applyAlignment="1">
      <alignment horizontal="center"/>
    </xf>
    <xf numFmtId="0" fontId="11" fillId="0" borderId="30" xfId="0" applyFont="1" applyFill="1" applyBorder="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center"/>
    </xf>
    <xf numFmtId="42" fontId="11" fillId="0" borderId="0" xfId="108" applyNumberFormat="1" applyFont="1" applyFill="1" applyBorder="1" applyAlignment="1">
      <alignment horizontal="center"/>
    </xf>
    <xf numFmtId="42" fontId="12" fillId="0" borderId="0" xfId="108" applyNumberFormat="1" applyFont="1" applyFill="1" applyBorder="1" applyAlignment="1">
      <alignment horizontal="center"/>
    </xf>
    <xf numFmtId="42" fontId="12" fillId="0" borderId="32" xfId="108" applyNumberFormat="1" applyFont="1" applyFill="1" applyBorder="1" applyAlignment="1">
      <alignment horizontal="center"/>
    </xf>
    <xf numFmtId="42" fontId="12" fillId="0" borderId="33" xfId="108" applyNumberFormat="1" applyFont="1" applyFill="1" applyBorder="1" applyAlignment="1">
      <alignment horizontal="center"/>
    </xf>
    <xf numFmtId="42" fontId="12" fillId="0" borderId="35" xfId="108" applyNumberFormat="1" applyFont="1" applyFill="1" applyBorder="1" applyAlignment="1">
      <alignment horizontal="center"/>
    </xf>
    <xf numFmtId="42" fontId="12" fillId="0" borderId="39" xfId="108" applyNumberFormat="1" applyFont="1" applyBorder="1" applyAlignment="1">
      <alignment horizontal="center" vertical="center"/>
    </xf>
    <xf numFmtId="0" fontId="12" fillId="0" borderId="0" xfId="0" applyFont="1" applyBorder="1" applyAlignment="1">
      <alignment horizontal="left"/>
    </xf>
    <xf numFmtId="42" fontId="12" fillId="0" borderId="0" xfId="108" applyNumberFormat="1" applyFont="1" applyBorder="1" applyAlignment="1">
      <alignment horizontal="center" vertical="center"/>
    </xf>
    <xf numFmtId="42" fontId="12" fillId="0" borderId="73" xfId="108" applyNumberFormat="1" applyFont="1" applyBorder="1" applyAlignment="1">
      <alignment horizontal="center" vertical="center"/>
    </xf>
    <xf numFmtId="42" fontId="12" fillId="0" borderId="50" xfId="108" applyNumberFormat="1" applyFont="1" applyBorder="1" applyAlignment="1">
      <alignment horizontal="center" vertical="center"/>
    </xf>
    <xf numFmtId="42" fontId="12" fillId="0" borderId="71" xfId="108" applyNumberFormat="1" applyFont="1" applyBorder="1" applyAlignment="1">
      <alignment horizontal="center" vertical="center"/>
    </xf>
    <xf numFmtId="42" fontId="12" fillId="55" borderId="39" xfId="108" applyNumberFormat="1" applyFont="1" applyFill="1" applyBorder="1" applyAlignment="1">
      <alignment horizontal="center" vertical="center"/>
    </xf>
    <xf numFmtId="42" fontId="12" fillId="55" borderId="38" xfId="108" applyNumberFormat="1" applyFont="1" applyFill="1" applyBorder="1" applyAlignment="1">
      <alignment horizontal="center" vertical="center"/>
    </xf>
    <xf numFmtId="0" fontId="11" fillId="0" borderId="0" xfId="0" applyFont="1" applyAlignment="1">
      <alignment horizontal="left"/>
    </xf>
    <xf numFmtId="0" fontId="14" fillId="0" borderId="0" xfId="0" applyFont="1" applyAlignment="1">
      <alignment horizontal="left"/>
    </xf>
    <xf numFmtId="175" fontId="11" fillId="0" borderId="33" xfId="108" applyNumberFormat="1" applyFont="1" applyBorder="1" applyAlignment="1">
      <alignment horizontal="center"/>
    </xf>
    <xf numFmtId="0" fontId="12" fillId="0" borderId="7" xfId="0" applyFont="1" applyBorder="1" applyAlignment="1">
      <alignment horizontal="center" vertical="center"/>
    </xf>
    <xf numFmtId="0" fontId="12" fillId="0" borderId="74" xfId="0" applyFont="1" applyBorder="1" applyAlignment="1">
      <alignment horizontal="center" vertical="center"/>
    </xf>
    <xf numFmtId="42" fontId="11" fillId="0" borderId="52" xfId="108" applyNumberFormat="1" applyFont="1" applyBorder="1" applyAlignment="1">
      <alignment horizontal="center"/>
    </xf>
    <xf numFmtId="42" fontId="11" fillId="0" borderId="0" xfId="0" applyNumberFormat="1" applyFont="1" applyAlignment="1">
      <alignment/>
    </xf>
    <xf numFmtId="42" fontId="12" fillId="0" borderId="51" xfId="108" applyNumberFormat="1" applyFont="1" applyBorder="1" applyAlignment="1">
      <alignment horizontal="center"/>
    </xf>
    <xf numFmtId="0" fontId="12" fillId="0" borderId="1" xfId="0" applyFont="1" applyBorder="1" applyAlignment="1">
      <alignment/>
    </xf>
    <xf numFmtId="0" fontId="11" fillId="59" borderId="25" xfId="0" applyFont="1" applyFill="1" applyBorder="1" applyAlignment="1">
      <alignment horizontal="left"/>
    </xf>
    <xf numFmtId="0" fontId="12" fillId="0" borderId="18" xfId="0" applyFont="1" applyBorder="1" applyAlignment="1">
      <alignment/>
    </xf>
    <xf numFmtId="0" fontId="12" fillId="0" borderId="25" xfId="0" applyFont="1" applyBorder="1" applyAlignment="1">
      <alignment/>
    </xf>
    <xf numFmtId="42" fontId="11" fillId="0" borderId="54" xfId="108" applyNumberFormat="1" applyFont="1" applyBorder="1" applyAlignment="1">
      <alignment horizontal="center" vertical="center"/>
    </xf>
    <xf numFmtId="0" fontId="8" fillId="0" borderId="0" xfId="0" applyFont="1" applyFill="1" applyAlignment="1">
      <alignment/>
    </xf>
    <xf numFmtId="0" fontId="7" fillId="0" borderId="0" xfId="0" applyFont="1" applyFill="1" applyAlignment="1">
      <alignment vertical="center"/>
    </xf>
    <xf numFmtId="0" fontId="6" fillId="0" borderId="0" xfId="0" applyFont="1" applyFill="1" applyBorder="1" applyAlignment="1">
      <alignment/>
    </xf>
    <xf numFmtId="0" fontId="9"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9" fillId="0" borderId="75" xfId="0" applyFont="1" applyFill="1" applyBorder="1" applyAlignment="1">
      <alignment vertical="center"/>
    </xf>
    <xf numFmtId="0" fontId="9" fillId="0" borderId="0" xfId="0" applyFont="1" applyBorder="1" applyAlignment="1">
      <alignment horizontal="left"/>
    </xf>
    <xf numFmtId="0" fontId="12" fillId="0" borderId="26" xfId="0" applyFont="1" applyBorder="1" applyAlignment="1">
      <alignment horizontal="center"/>
    </xf>
    <xf numFmtId="0" fontId="12" fillId="0" borderId="7" xfId="0" applyFont="1" applyBorder="1" applyAlignment="1">
      <alignment horizontal="center"/>
    </xf>
    <xf numFmtId="0" fontId="12" fillId="0" borderId="74" xfId="0" applyFont="1" applyBorder="1" applyAlignment="1">
      <alignment horizontal="center"/>
    </xf>
    <xf numFmtId="0" fontId="13" fillId="0" borderId="0" xfId="0" applyFont="1" applyAlignment="1">
      <alignment wrapText="1"/>
    </xf>
    <xf numFmtId="0" fontId="11" fillId="0" borderId="0" xfId="0" applyFont="1" applyAlignment="1">
      <alignment wrapText="1"/>
    </xf>
    <xf numFmtId="0" fontId="14" fillId="0" borderId="0" xfId="0" applyFont="1" applyAlignment="1">
      <alignment wrapText="1"/>
    </xf>
    <xf numFmtId="42" fontId="12" fillId="0" borderId="18" xfId="108" applyNumberFormat="1" applyFont="1" applyBorder="1" applyAlignment="1">
      <alignment horizontal="left" vertical="center"/>
    </xf>
    <xf numFmtId="42" fontId="12" fillId="0" borderId="38" xfId="108" applyNumberFormat="1" applyFont="1" applyBorder="1" applyAlignment="1">
      <alignment horizontal="left" vertical="center"/>
    </xf>
    <xf numFmtId="42" fontId="12" fillId="55" borderId="18" xfId="108" applyNumberFormat="1" applyFont="1" applyFill="1" applyBorder="1" applyAlignment="1">
      <alignment horizontal="left" vertical="center"/>
    </xf>
    <xf numFmtId="42" fontId="12" fillId="55" borderId="38" xfId="108" applyNumberFormat="1" applyFont="1" applyFill="1" applyBorder="1" applyAlignment="1">
      <alignment horizontal="left" vertical="center"/>
    </xf>
    <xf numFmtId="0" fontId="11" fillId="0" borderId="0" xfId="0" applyFont="1" applyAlignment="1">
      <alignment horizontal="left" wrapText="1"/>
    </xf>
    <xf numFmtId="0" fontId="14" fillId="0" borderId="0" xfId="0" applyFont="1" applyAlignment="1">
      <alignment horizontal="left" wrapText="1"/>
    </xf>
    <xf numFmtId="0" fontId="9" fillId="0" borderId="0" xfId="0" applyFont="1" applyAlignment="1">
      <alignment horizontal="left"/>
    </xf>
    <xf numFmtId="0" fontId="17" fillId="0" borderId="26" xfId="0" applyFont="1" applyBorder="1" applyAlignment="1">
      <alignment horizontal="center"/>
    </xf>
    <xf numFmtId="0" fontId="17" fillId="0" borderId="7" xfId="0" applyFont="1" applyBorder="1" applyAlignment="1">
      <alignment horizontal="center"/>
    </xf>
    <xf numFmtId="0" fontId="17" fillId="0" borderId="74" xfId="0" applyFont="1" applyBorder="1" applyAlignment="1">
      <alignment horizontal="center"/>
    </xf>
    <xf numFmtId="0" fontId="12" fillId="55" borderId="1" xfId="0" applyFont="1" applyFill="1" applyBorder="1" applyAlignment="1">
      <alignment horizontal="left"/>
    </xf>
    <xf numFmtId="0" fontId="12" fillId="55" borderId="18" xfId="0" applyFont="1" applyFill="1" applyBorder="1" applyAlignment="1">
      <alignment horizontal="left"/>
    </xf>
    <xf numFmtId="0" fontId="12" fillId="0" borderId="1" xfId="0" applyFont="1" applyBorder="1" applyAlignment="1">
      <alignment horizontal="left"/>
    </xf>
    <xf numFmtId="0" fontId="12" fillId="0" borderId="18" xfId="0" applyFont="1" applyBorder="1" applyAlignment="1">
      <alignment horizontal="left"/>
    </xf>
    <xf numFmtId="0" fontId="12" fillId="0" borderId="25" xfId="0" applyFont="1" applyBorder="1" applyAlignment="1">
      <alignment horizontal="left"/>
    </xf>
    <xf numFmtId="0" fontId="11" fillId="0" borderId="0" xfId="0" applyFont="1" applyAlignment="1">
      <alignment/>
    </xf>
    <xf numFmtId="0" fontId="11" fillId="0" borderId="1" xfId="0" applyFont="1" applyBorder="1" applyAlignment="1">
      <alignment horizontal="left"/>
    </xf>
    <xf numFmtId="0" fontId="11" fillId="0" borderId="18" xfId="0" applyFont="1" applyBorder="1" applyAlignment="1">
      <alignment horizontal="left"/>
    </xf>
    <xf numFmtId="0" fontId="11" fillId="0" borderId="25" xfId="0" applyFont="1" applyBorder="1" applyAlignment="1">
      <alignment horizontal="left"/>
    </xf>
    <xf numFmtId="0" fontId="12" fillId="55" borderId="25" xfId="0" applyFont="1" applyFill="1" applyBorder="1" applyAlignment="1">
      <alignment horizontal="left"/>
    </xf>
    <xf numFmtId="0" fontId="45" fillId="0" borderId="0" xfId="0" applyFont="1" applyFill="1" applyAlignment="1">
      <alignment/>
    </xf>
    <xf numFmtId="0" fontId="46" fillId="0" borderId="0" xfId="0" applyFont="1" applyFill="1" applyAlignment="1">
      <alignment/>
    </xf>
    <xf numFmtId="0" fontId="46" fillId="0" borderId="0" xfId="0" applyFont="1" applyFill="1" applyAlignment="1">
      <alignment horizontal="left" wrapText="1" indent="2"/>
    </xf>
    <xf numFmtId="205" fontId="46" fillId="0" borderId="0" xfId="0" applyNumberFormat="1" applyFont="1" applyFill="1" applyAlignment="1">
      <alignment/>
    </xf>
    <xf numFmtId="205" fontId="46" fillId="0" borderId="51" xfId="0" applyNumberFormat="1" applyFont="1" applyFill="1" applyBorder="1" applyAlignment="1">
      <alignment/>
    </xf>
    <xf numFmtId="0" fontId="45" fillId="0" borderId="0" xfId="0" applyFont="1" applyFill="1" applyAlignment="1">
      <alignment horizontal="left" indent="1"/>
    </xf>
    <xf numFmtId="205" fontId="45" fillId="0" borderId="0" xfId="0" applyNumberFormat="1" applyFont="1" applyFill="1" applyAlignment="1">
      <alignment/>
    </xf>
    <xf numFmtId="206" fontId="46" fillId="0" borderId="0" xfId="0" applyNumberFormat="1" applyFont="1" applyFill="1" applyAlignment="1">
      <alignment/>
    </xf>
    <xf numFmtId="9" fontId="45" fillId="0" borderId="0" xfId="0" applyNumberFormat="1" applyFont="1" applyFill="1" applyAlignment="1">
      <alignment/>
    </xf>
    <xf numFmtId="43" fontId="46" fillId="0" borderId="0" xfId="0" applyNumberFormat="1" applyFont="1" applyFill="1" applyAlignment="1">
      <alignment/>
    </xf>
    <xf numFmtId="0" fontId="47" fillId="0" borderId="0" xfId="0" applyFont="1" applyFill="1" applyAlignment="1">
      <alignment/>
    </xf>
    <xf numFmtId="0" fontId="46" fillId="0" borderId="0" xfId="0" applyFont="1" applyAlignment="1">
      <alignment/>
    </xf>
    <xf numFmtId="7" fontId="46" fillId="0" borderId="0" xfId="0" applyNumberFormat="1" applyFont="1" applyFill="1" applyAlignment="1">
      <alignment/>
    </xf>
    <xf numFmtId="0" fontId="48" fillId="0" borderId="0" xfId="0" applyFont="1" applyFill="1" applyAlignment="1">
      <alignment vertical="center"/>
    </xf>
  </cellXfs>
  <cellStyles count="17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mount" xfId="87"/>
    <cellStyle name="Bad" xfId="88"/>
    <cellStyle name="Bad 2" xfId="89"/>
    <cellStyle name="Bad 3" xfId="90"/>
    <cellStyle name="Body text" xfId="91"/>
    <cellStyle name="Calculation" xfId="92"/>
    <cellStyle name="Calculation 2" xfId="93"/>
    <cellStyle name="Calculation 3" xfId="94"/>
    <cellStyle name="Check Cell" xfId="95"/>
    <cellStyle name="Check Cell 2" xfId="96"/>
    <cellStyle name="Check Cell 3" xfId="97"/>
    <cellStyle name="Comma" xfId="98"/>
    <cellStyle name="Comma [0]" xfId="99"/>
    <cellStyle name="Comma 2" xfId="100"/>
    <cellStyle name="Comma 2 2" xfId="101"/>
    <cellStyle name="Comma 2 3" xfId="102"/>
    <cellStyle name="Comma 2 4" xfId="103"/>
    <cellStyle name="Comma 3" xfId="104"/>
    <cellStyle name="Comma 3 2" xfId="105"/>
    <cellStyle name="Comma 4" xfId="106"/>
    <cellStyle name="Comma 5" xfId="107"/>
    <cellStyle name="Currency" xfId="108"/>
    <cellStyle name="Currency [0]" xfId="109"/>
    <cellStyle name="Currency 2" xfId="110"/>
    <cellStyle name="Currency 2 2" xfId="111"/>
    <cellStyle name="Currency 3" xfId="112"/>
    <cellStyle name="Currency 4" xfId="113"/>
    <cellStyle name="Explanatory Text" xfId="114"/>
    <cellStyle name="Explanatory Text 2" xfId="115"/>
    <cellStyle name="Explanatory Text 3" xfId="116"/>
    <cellStyle name="Followed Hyperlink" xfId="117"/>
    <cellStyle name="Good" xfId="118"/>
    <cellStyle name="Good 2" xfId="119"/>
    <cellStyle name="Good 3" xfId="120"/>
    <cellStyle name="header" xfId="121"/>
    <cellStyle name="Header Total" xfId="122"/>
    <cellStyle name="Header1" xfId="123"/>
    <cellStyle name="Header2" xfId="124"/>
    <cellStyle name="Header3" xfId="125"/>
    <cellStyle name="Header4" xfId="126"/>
    <cellStyle name="Heading 1" xfId="127"/>
    <cellStyle name="Heading 1 2" xfId="128"/>
    <cellStyle name="Heading 1 3" xfId="129"/>
    <cellStyle name="Heading 2" xfId="130"/>
    <cellStyle name="Heading 2 2" xfId="131"/>
    <cellStyle name="Heading 2 3" xfId="132"/>
    <cellStyle name="Heading 3" xfId="133"/>
    <cellStyle name="Heading 3 2" xfId="134"/>
    <cellStyle name="Heading 3 3" xfId="135"/>
    <cellStyle name="Heading 4" xfId="136"/>
    <cellStyle name="Heading 4 2" xfId="137"/>
    <cellStyle name="Heading 4 3" xfId="138"/>
    <cellStyle name="Hyperlink" xfId="139"/>
    <cellStyle name="Input" xfId="140"/>
    <cellStyle name="Input 2" xfId="141"/>
    <cellStyle name="Input 3" xfId="142"/>
    <cellStyle name="Linked Cell" xfId="143"/>
    <cellStyle name="Linked Cell 2" xfId="144"/>
    <cellStyle name="Linked Cell 3" xfId="145"/>
    <cellStyle name="Neutral" xfId="146"/>
    <cellStyle name="Neutral 2" xfId="147"/>
    <cellStyle name="Neutral 3" xfId="148"/>
    <cellStyle name="NonPrint_Heading" xfId="149"/>
    <cellStyle name="Normal 2" xfId="150"/>
    <cellStyle name="Normal 2 2" xfId="151"/>
    <cellStyle name="Normal 2 3" xfId="152"/>
    <cellStyle name="Normal 2 4" xfId="153"/>
    <cellStyle name="Normal 2 5" xfId="154"/>
    <cellStyle name="Normal 3" xfId="155"/>
    <cellStyle name="Normal 4" xfId="156"/>
    <cellStyle name="Normal 5" xfId="157"/>
    <cellStyle name="Normal 6" xfId="158"/>
    <cellStyle name="Normal 7" xfId="159"/>
    <cellStyle name="Normal 8" xfId="160"/>
    <cellStyle name="Normal 9" xfId="161"/>
    <cellStyle name="Note" xfId="162"/>
    <cellStyle name="Note 2" xfId="163"/>
    <cellStyle name="Note 3" xfId="164"/>
    <cellStyle name="Note 4" xfId="165"/>
    <cellStyle name="Output" xfId="166"/>
    <cellStyle name="Output 2" xfId="167"/>
    <cellStyle name="Output 3" xfId="168"/>
    <cellStyle name="Percent" xfId="169"/>
    <cellStyle name="Percent 2" xfId="170"/>
    <cellStyle name="Percent 3" xfId="171"/>
    <cellStyle name="Percent 4" xfId="172"/>
    <cellStyle name="Percent 5" xfId="173"/>
    <cellStyle name="Product Title" xfId="174"/>
    <cellStyle name="Text" xfId="175"/>
    <cellStyle name="Title" xfId="176"/>
    <cellStyle name="Title 2" xfId="177"/>
    <cellStyle name="Title 3" xfId="178"/>
    <cellStyle name="Title 4" xfId="179"/>
    <cellStyle name="Total" xfId="180"/>
    <cellStyle name="Total 2" xfId="181"/>
    <cellStyle name="Total 3" xfId="182"/>
    <cellStyle name="Warning Text" xfId="183"/>
    <cellStyle name="Warning Text 2" xfId="184"/>
    <cellStyle name="Warning Text 3" xfId="1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M40"/>
  <sheetViews>
    <sheetView tabSelected="1" view="pageLayout" workbookViewId="0" topLeftCell="A1">
      <selection activeCell="B4" sqref="B4:AK4"/>
    </sheetView>
  </sheetViews>
  <sheetFormatPr defaultColWidth="9.140625" defaultRowHeight="12.75"/>
  <cols>
    <col min="1" max="1" width="60.28125" style="229" customWidth="1"/>
    <col min="2" max="37" width="21.57421875" style="229" bestFit="1" customWidth="1"/>
    <col min="38" max="16384" width="9.140625" style="229" customWidth="1"/>
  </cols>
  <sheetData>
    <row r="1" s="231" customFormat="1" ht="26.25">
      <c r="A1" s="231" t="s">
        <v>260</v>
      </c>
    </row>
    <row r="2" s="232" customFormat="1" ht="21"/>
    <row r="3" spans="1:37" ht="21">
      <c r="A3" s="232"/>
      <c r="B3" s="233"/>
      <c r="C3" s="233"/>
      <c r="D3" s="233"/>
      <c r="E3" s="233"/>
      <c r="F3" s="233"/>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row>
    <row r="4" spans="1:37" s="230" customFormat="1" ht="30.75" customHeight="1" thickBot="1">
      <c r="A4" s="235" t="s">
        <v>257</v>
      </c>
      <c r="B4" s="276">
        <v>2017</v>
      </c>
      <c r="C4" s="276">
        <f>B4+1</f>
        <v>2018</v>
      </c>
      <c r="D4" s="276">
        <f aca="true" t="shared" si="0" ref="D4:AK4">C4+1</f>
        <v>2019</v>
      </c>
      <c r="E4" s="276">
        <f t="shared" si="0"/>
        <v>2020</v>
      </c>
      <c r="F4" s="276">
        <f t="shared" si="0"/>
        <v>2021</v>
      </c>
      <c r="G4" s="276">
        <f t="shared" si="0"/>
        <v>2022</v>
      </c>
      <c r="H4" s="276">
        <f t="shared" si="0"/>
        <v>2023</v>
      </c>
      <c r="I4" s="276">
        <f t="shared" si="0"/>
        <v>2024</v>
      </c>
      <c r="J4" s="276">
        <f t="shared" si="0"/>
        <v>2025</v>
      </c>
      <c r="K4" s="276">
        <f t="shared" si="0"/>
        <v>2026</v>
      </c>
      <c r="L4" s="276">
        <f t="shared" si="0"/>
        <v>2027</v>
      </c>
      <c r="M4" s="276">
        <f t="shared" si="0"/>
        <v>2028</v>
      </c>
      <c r="N4" s="276">
        <f t="shared" si="0"/>
        <v>2029</v>
      </c>
      <c r="O4" s="276">
        <f t="shared" si="0"/>
        <v>2030</v>
      </c>
      <c r="P4" s="276">
        <f t="shared" si="0"/>
        <v>2031</v>
      </c>
      <c r="Q4" s="276">
        <f t="shared" si="0"/>
        <v>2032</v>
      </c>
      <c r="R4" s="276">
        <f t="shared" si="0"/>
        <v>2033</v>
      </c>
      <c r="S4" s="276">
        <f t="shared" si="0"/>
        <v>2034</v>
      </c>
      <c r="T4" s="276">
        <f t="shared" si="0"/>
        <v>2035</v>
      </c>
      <c r="U4" s="276">
        <f t="shared" si="0"/>
        <v>2036</v>
      </c>
      <c r="V4" s="276">
        <f t="shared" si="0"/>
        <v>2037</v>
      </c>
      <c r="W4" s="276">
        <f t="shared" si="0"/>
        <v>2038</v>
      </c>
      <c r="X4" s="276">
        <f t="shared" si="0"/>
        <v>2039</v>
      </c>
      <c r="Y4" s="276">
        <f t="shared" si="0"/>
        <v>2040</v>
      </c>
      <c r="Z4" s="276">
        <f t="shared" si="0"/>
        <v>2041</v>
      </c>
      <c r="AA4" s="276">
        <f t="shared" si="0"/>
        <v>2042</v>
      </c>
      <c r="AB4" s="276">
        <f t="shared" si="0"/>
        <v>2043</v>
      </c>
      <c r="AC4" s="276">
        <f t="shared" si="0"/>
        <v>2044</v>
      </c>
      <c r="AD4" s="276">
        <f t="shared" si="0"/>
        <v>2045</v>
      </c>
      <c r="AE4" s="276">
        <f t="shared" si="0"/>
        <v>2046</v>
      </c>
      <c r="AF4" s="276">
        <f t="shared" si="0"/>
        <v>2047</v>
      </c>
      <c r="AG4" s="276">
        <f t="shared" si="0"/>
        <v>2048</v>
      </c>
      <c r="AH4" s="276">
        <f t="shared" si="0"/>
        <v>2049</v>
      </c>
      <c r="AI4" s="276">
        <f t="shared" si="0"/>
        <v>2050</v>
      </c>
      <c r="AJ4" s="276">
        <f t="shared" si="0"/>
        <v>2051</v>
      </c>
      <c r="AK4" s="276">
        <f t="shared" si="0"/>
        <v>2052</v>
      </c>
    </row>
    <row r="6" spans="1:39" ht="23.25">
      <c r="A6" s="263" t="s">
        <v>250</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row>
    <row r="7" spans="1:39" ht="69.75">
      <c r="A7" s="265" t="s">
        <v>253</v>
      </c>
      <c r="B7" s="266">
        <v>4220704.676162313</v>
      </c>
      <c r="C7" s="266">
        <v>8652444.586132742</v>
      </c>
      <c r="D7" s="266">
        <v>8868755.700786058</v>
      </c>
      <c r="E7" s="266">
        <v>9090474.59330571</v>
      </c>
      <c r="F7" s="266">
        <v>9317736.458138352</v>
      </c>
      <c r="G7" s="266">
        <v>9550679.869591812</v>
      </c>
      <c r="H7" s="266">
        <v>9789446.866331602</v>
      </c>
      <c r="I7" s="266">
        <v>10116873.983880643</v>
      </c>
      <c r="J7" s="266">
        <v>10369795.83347766</v>
      </c>
      <c r="K7" s="266">
        <v>10629040.729314601</v>
      </c>
      <c r="L7" s="266">
        <v>10894766.747547464</v>
      </c>
      <c r="M7" s="266">
        <v>11167135.916236151</v>
      </c>
      <c r="N7" s="266">
        <v>11446314.314142052</v>
      </c>
      <c r="O7" s="266">
        <v>11732472.171995604</v>
      </c>
      <c r="P7" s="266">
        <v>12025783.97629549</v>
      </c>
      <c r="Q7" s="266">
        <v>12326428.575702874</v>
      </c>
      <c r="R7" s="266">
        <v>12634589.290095445</v>
      </c>
      <c r="S7" s="266">
        <v>12950454.02234783</v>
      </c>
      <c r="T7" s="266">
        <v>13274215.372906527</v>
      </c>
      <c r="U7" s="266">
        <v>13606070.757229187</v>
      </c>
      <c r="V7" s="266">
        <v>13946222.526159916</v>
      </c>
      <c r="W7" s="266">
        <v>14294878.089313913</v>
      </c>
      <c r="X7" s="266">
        <v>14652250.04154676</v>
      </c>
      <c r="Y7" s="266">
        <v>15018556.292585425</v>
      </c>
      <c r="Z7" s="266">
        <v>15394020.199900063</v>
      </c>
      <c r="AA7" s="266">
        <v>15778870.704897564</v>
      </c>
      <c r="AB7" s="266">
        <v>16173342.472520001</v>
      </c>
      <c r="AC7" s="266">
        <v>16577676.034333</v>
      </c>
      <c r="AD7" s="266">
        <v>16992117.935191322</v>
      </c>
      <c r="AE7" s="266">
        <v>17416920.88357111</v>
      </c>
      <c r="AF7" s="266">
        <v>17852343.90566038</v>
      </c>
      <c r="AG7" s="266">
        <v>18298652.50330189</v>
      </c>
      <c r="AH7" s="266">
        <v>18756118.815884434</v>
      </c>
      <c r="AI7" s="266">
        <v>19225021.786281545</v>
      </c>
      <c r="AJ7" s="266">
        <v>19705647.33093858</v>
      </c>
      <c r="AK7" s="266">
        <v>20198288.514212042</v>
      </c>
      <c r="AL7" s="264"/>
      <c r="AM7" s="264"/>
    </row>
    <row r="8" spans="1:39" ht="46.5">
      <c r="A8" s="265" t="s">
        <v>254</v>
      </c>
      <c r="B8" s="266">
        <v>1513383.9502606508</v>
      </c>
      <c r="C8" s="266">
        <v>3102437.098034334</v>
      </c>
      <c r="D8" s="266">
        <v>3179998.0254851915</v>
      </c>
      <c r="E8" s="266">
        <v>3259497.9761223216</v>
      </c>
      <c r="F8" s="266">
        <v>3340985.4255253794</v>
      </c>
      <c r="G8" s="266">
        <v>3424510.0611635135</v>
      </c>
      <c r="H8" s="266">
        <v>3510122.8126926012</v>
      </c>
      <c r="I8" s="266">
        <v>3763257.774791418</v>
      </c>
      <c r="J8" s="266">
        <v>3857339.219161203</v>
      </c>
      <c r="K8" s="266">
        <v>3953772.6996402326</v>
      </c>
      <c r="L8" s="266">
        <v>3997444.0899923705</v>
      </c>
      <c r="M8" s="266">
        <v>4097380.192242179</v>
      </c>
      <c r="N8" s="266">
        <v>4199814.697048234</v>
      </c>
      <c r="O8" s="266">
        <v>4304810.064474438</v>
      </c>
      <c r="P8" s="266">
        <v>4412430.316086299</v>
      </c>
      <c r="Q8" s="266">
        <v>4522741.073988456</v>
      </c>
      <c r="R8" s="266">
        <v>4635809.600838168</v>
      </c>
      <c r="S8" s="266">
        <v>4751704.840859121</v>
      </c>
      <c r="T8" s="266">
        <v>4870497.461880599</v>
      </c>
      <c r="U8" s="266">
        <v>4992259.898427613</v>
      </c>
      <c r="V8" s="266">
        <v>5117066.395888303</v>
      </c>
      <c r="W8" s="266">
        <v>5244993.055785511</v>
      </c>
      <c r="X8" s="266">
        <v>5376117.882180149</v>
      </c>
      <c r="Y8" s="266">
        <v>5510520.82923465</v>
      </c>
      <c r="Z8" s="266">
        <v>5648283.8499655165</v>
      </c>
      <c r="AA8" s="266">
        <v>5789490.9462146545</v>
      </c>
      <c r="AB8" s="266">
        <v>5934228.219870019</v>
      </c>
      <c r="AC8" s="266">
        <v>6082583.92536677</v>
      </c>
      <c r="AD8" s="266">
        <v>6234648.523500938</v>
      </c>
      <c r="AE8" s="266">
        <v>6390514.736588461</v>
      </c>
      <c r="AF8" s="266">
        <v>6550277.6050031725</v>
      </c>
      <c r="AG8" s="266">
        <v>6714034.545128252</v>
      </c>
      <c r="AH8" s="266">
        <v>6881885.408756456</v>
      </c>
      <c r="AI8" s="266">
        <v>7053932.543975368</v>
      </c>
      <c r="AJ8" s="266">
        <v>7230280.857574752</v>
      </c>
      <c r="AK8" s="266">
        <v>7411037.87901412</v>
      </c>
      <c r="AL8" s="264"/>
      <c r="AM8" s="264"/>
    </row>
    <row r="9" spans="1:39" ht="23.25">
      <c r="A9" s="265" t="s">
        <v>255</v>
      </c>
      <c r="B9" s="266">
        <v>297396.917245952</v>
      </c>
      <c r="C9" s="266">
        <v>609663.6803542015</v>
      </c>
      <c r="D9" s="266">
        <v>624905.2723630564</v>
      </c>
      <c r="E9" s="266">
        <v>640527.9041721328</v>
      </c>
      <c r="F9" s="266">
        <v>656541.1017764361</v>
      </c>
      <c r="G9" s="266">
        <v>672954.629320847</v>
      </c>
      <c r="H9" s="266">
        <v>689778.495053868</v>
      </c>
      <c r="I9" s="266">
        <v>707022.9574302146</v>
      </c>
      <c r="J9" s="266">
        <v>724698.5313659699</v>
      </c>
      <c r="K9" s="266">
        <v>742815.9946501191</v>
      </c>
      <c r="L9" s="266">
        <v>761386.3945163721</v>
      </c>
      <c r="M9" s="266">
        <v>780421.0543792812</v>
      </c>
      <c r="N9" s="266">
        <v>799931.5807387632</v>
      </c>
      <c r="O9" s="266">
        <v>819929.8702572321</v>
      </c>
      <c r="P9" s="266">
        <v>840428.1170136629</v>
      </c>
      <c r="Q9" s="266">
        <v>861438.8199390044</v>
      </c>
      <c r="R9" s="266">
        <v>882974.7904374795</v>
      </c>
      <c r="S9" s="266">
        <v>905049.1601984163</v>
      </c>
      <c r="T9" s="266">
        <v>927675.3892033767</v>
      </c>
      <c r="U9" s="266">
        <v>950867.273933461</v>
      </c>
      <c r="V9" s="266">
        <v>974638.9557817975</v>
      </c>
      <c r="W9" s="266">
        <v>999004.9296763423</v>
      </c>
      <c r="X9" s="266">
        <v>1023980.0529182508</v>
      </c>
      <c r="Y9" s="266">
        <v>1049579.554241207</v>
      </c>
      <c r="Z9" s="266">
        <v>1075819.043097237</v>
      </c>
      <c r="AA9" s="266">
        <v>1102714.519174668</v>
      </c>
      <c r="AB9" s="266">
        <v>1130282.3821540345</v>
      </c>
      <c r="AC9" s="266">
        <v>1158539.4417078851</v>
      </c>
      <c r="AD9" s="266">
        <v>1187502.927750582</v>
      </c>
      <c r="AE9" s="266">
        <v>1217190.5009443467</v>
      </c>
      <c r="AF9" s="266">
        <v>1247620.2634679554</v>
      </c>
      <c r="AG9" s="266">
        <v>1278810.770054654</v>
      </c>
      <c r="AH9" s="266">
        <v>1310781.0393060204</v>
      </c>
      <c r="AI9" s="266">
        <v>1343550.5652886706</v>
      </c>
      <c r="AJ9" s="266">
        <v>1377139.3294208874</v>
      </c>
      <c r="AK9" s="266">
        <v>1411567.8126564096</v>
      </c>
      <c r="AL9" s="264"/>
      <c r="AM9" s="264"/>
    </row>
    <row r="10" spans="1:39" ht="23.25">
      <c r="A10" s="265" t="s">
        <v>251</v>
      </c>
      <c r="B10" s="266">
        <v>531366.7224712862</v>
      </c>
      <c r="C10" s="266">
        <v>1089301.7810661367</v>
      </c>
      <c r="D10" s="266">
        <v>1116534.3255927898</v>
      </c>
      <c r="E10" s="266">
        <v>1144447.6837326097</v>
      </c>
      <c r="F10" s="266">
        <v>1173058.8758259248</v>
      </c>
      <c r="G10" s="266">
        <v>1202385.3477215727</v>
      </c>
      <c r="H10" s="266">
        <v>1232444.981414612</v>
      </c>
      <c r="I10" s="266">
        <v>1288063.3897172024</v>
      </c>
      <c r="J10" s="266">
        <v>1320264.9744601324</v>
      </c>
      <c r="K10" s="266">
        <v>1353271.5988216356</v>
      </c>
      <c r="L10" s="266">
        <v>1381586.0960782894</v>
      </c>
      <c r="M10" s="266">
        <v>1416125.7484802464</v>
      </c>
      <c r="N10" s="266">
        <v>1451528.8921922524</v>
      </c>
      <c r="O10" s="266">
        <v>1487817.1144970588</v>
      </c>
      <c r="P10" s="266">
        <v>1525012.5423594853</v>
      </c>
      <c r="Q10" s="266">
        <v>1563137.8559184717</v>
      </c>
      <c r="R10" s="266">
        <v>1602216.3023164335</v>
      </c>
      <c r="S10" s="266">
        <v>1642271.7098743445</v>
      </c>
      <c r="T10" s="266">
        <v>1683328.5026212032</v>
      </c>
      <c r="U10" s="266">
        <v>1725411.7151867326</v>
      </c>
      <c r="V10" s="266">
        <v>1768547.008066401</v>
      </c>
      <c r="W10" s="266">
        <v>1812760.6832680607</v>
      </c>
      <c r="X10" s="266">
        <v>1858079.7003497623</v>
      </c>
      <c r="Y10" s="266">
        <v>1904531.692858506</v>
      </c>
      <c r="Z10" s="266">
        <v>1952144.9851799682</v>
      </c>
      <c r="AA10" s="266">
        <v>2000948.609809468</v>
      </c>
      <c r="AB10" s="266">
        <v>2050972.325054704</v>
      </c>
      <c r="AC10" s="266">
        <v>2102246.6331810714</v>
      </c>
      <c r="AD10" s="266">
        <v>2154802.799010598</v>
      </c>
      <c r="AE10" s="266">
        <v>2208672.868985863</v>
      </c>
      <c r="AF10" s="266">
        <v>2263889.690710509</v>
      </c>
      <c r="AG10" s="266">
        <v>2320486.9329782715</v>
      </c>
      <c r="AH10" s="266">
        <v>2378499.1063027284</v>
      </c>
      <c r="AI10" s="266">
        <v>2437961.583960296</v>
      </c>
      <c r="AJ10" s="266">
        <v>2498910.6235593036</v>
      </c>
      <c r="AK10" s="266">
        <v>2561383.3891482865</v>
      </c>
      <c r="AL10" s="264"/>
      <c r="AM10" s="264"/>
    </row>
    <row r="11" spans="1:39" ht="23.25">
      <c r="A11" s="265" t="s">
        <v>263</v>
      </c>
      <c r="B11" s="266">
        <v>763073.3458149781</v>
      </c>
      <c r="C11" s="266">
        <v>1556669.625462555</v>
      </c>
      <c r="D11" s="266">
        <v>1587803.0179718062</v>
      </c>
      <c r="E11" s="266">
        <v>1619559.0783312423</v>
      </c>
      <c r="F11" s="266">
        <v>1651950.259897867</v>
      </c>
      <c r="G11" s="266">
        <v>1684989.2650958244</v>
      </c>
      <c r="H11" s="266">
        <v>1718689.050397741</v>
      </c>
      <c r="I11" s="266">
        <v>1753062.8314056958</v>
      </c>
      <c r="J11" s="266">
        <v>1788124.0880338096</v>
      </c>
      <c r="K11" s="266">
        <v>1823886.569794486</v>
      </c>
      <c r="L11" s="266">
        <v>1860364.3011903756</v>
      </c>
      <c r="M11" s="266">
        <v>1897571.5872141833</v>
      </c>
      <c r="N11" s="266">
        <v>1935523.0189584668</v>
      </c>
      <c r="O11" s="266">
        <v>1974233.4793376366</v>
      </c>
      <c r="P11" s="266">
        <v>2013718.1489243892</v>
      </c>
      <c r="Q11" s="266">
        <v>2053992.5119028771</v>
      </c>
      <c r="R11" s="266">
        <v>2095072.3621409351</v>
      </c>
      <c r="S11" s="266">
        <v>2136973.8093837537</v>
      </c>
      <c r="T11" s="266">
        <v>2179713.285571429</v>
      </c>
      <c r="U11" s="266">
        <v>2223307.5512828566</v>
      </c>
      <c r="V11" s="266">
        <v>2267773.7023085146</v>
      </c>
      <c r="W11" s="266">
        <v>2313129.1763546844</v>
      </c>
      <c r="X11" s="266">
        <v>2359391.759881778</v>
      </c>
      <c r="Y11" s="266">
        <v>2406579.5950794136</v>
      </c>
      <c r="Z11" s="266">
        <v>2454711.1869810023</v>
      </c>
      <c r="AA11" s="266">
        <v>2503805.410720622</v>
      </c>
      <c r="AB11" s="266">
        <v>2553881.518935035</v>
      </c>
      <c r="AC11" s="266">
        <v>2604959.1493137353</v>
      </c>
      <c r="AD11" s="266">
        <v>2657058.33230001</v>
      </c>
      <c r="AE11" s="266">
        <v>2710199.4989460106</v>
      </c>
      <c r="AF11" s="266">
        <v>2764403.488924931</v>
      </c>
      <c r="AG11" s="266">
        <v>2819691.55870343</v>
      </c>
      <c r="AH11" s="266">
        <v>2876085.389877499</v>
      </c>
      <c r="AI11" s="266">
        <v>2933607.0976750487</v>
      </c>
      <c r="AJ11" s="266">
        <v>2992279.23962855</v>
      </c>
      <c r="AK11" s="266">
        <v>3052124.824421121</v>
      </c>
      <c r="AL11" s="264"/>
      <c r="AM11" s="264"/>
    </row>
    <row r="12" spans="1:39" ht="23.25">
      <c r="A12" s="265" t="s">
        <v>265</v>
      </c>
      <c r="B12" s="267">
        <v>14147787.025602357</v>
      </c>
      <c r="C12" s="267">
        <v>14430742.766114404</v>
      </c>
      <c r="D12" s="267">
        <v>14719357.62143669</v>
      </c>
      <c r="E12" s="267">
        <v>15013744.773865424</v>
      </c>
      <c r="F12" s="267">
        <v>15314019.669342734</v>
      </c>
      <c r="G12" s="267">
        <v>15620300.06272959</v>
      </c>
      <c r="H12" s="267">
        <v>15932706.06398418</v>
      </c>
      <c r="I12" s="267">
        <v>16251360.18526386</v>
      </c>
      <c r="J12" s="267">
        <v>16576387.388969138</v>
      </c>
      <c r="K12" s="267">
        <v>16907915.136748526</v>
      </c>
      <c r="L12" s="267">
        <v>17246073.439483494</v>
      </c>
      <c r="M12" s="267">
        <v>17590994.908273164</v>
      </c>
      <c r="N12" s="267">
        <v>17942814.80643863</v>
      </c>
      <c r="O12" s="267">
        <v>18301671.1025674</v>
      </c>
      <c r="P12" s="267">
        <v>18667704.524618745</v>
      </c>
      <c r="Q12" s="267">
        <v>19041058.61511112</v>
      </c>
      <c r="R12" s="267">
        <v>19421879.787413348</v>
      </c>
      <c r="S12" s="267">
        <v>19810317.38316161</v>
      </c>
      <c r="T12" s="267">
        <v>20206523.730824843</v>
      </c>
      <c r="U12" s="267">
        <v>20610654.205441337</v>
      </c>
      <c r="V12" s="267">
        <v>21022867.289550167</v>
      </c>
      <c r="W12" s="267">
        <v>21443324.63534117</v>
      </c>
      <c r="X12" s="267">
        <v>21872191.128047995</v>
      </c>
      <c r="Y12" s="267">
        <v>22309634.95060895</v>
      </c>
      <c r="Z12" s="267">
        <v>22755827.64962113</v>
      </c>
      <c r="AA12" s="267">
        <v>23210944.20261356</v>
      </c>
      <c r="AB12" s="267">
        <v>23675163.08666582</v>
      </c>
      <c r="AC12" s="267">
        <v>24148666.34839914</v>
      </c>
      <c r="AD12" s="267">
        <v>24631639.675367117</v>
      </c>
      <c r="AE12" s="267">
        <v>25124272.468874466</v>
      </c>
      <c r="AF12" s="267">
        <v>25626757.91825196</v>
      </c>
      <c r="AG12" s="267">
        <v>26139293.07661699</v>
      </c>
      <c r="AH12" s="267">
        <v>26662078.938149333</v>
      </c>
      <c r="AI12" s="267">
        <v>27195320.516912322</v>
      </c>
      <c r="AJ12" s="267">
        <v>27739226.927250568</v>
      </c>
      <c r="AK12" s="267">
        <v>28294011.465795577</v>
      </c>
      <c r="AL12" s="264"/>
      <c r="AM12" s="264"/>
    </row>
    <row r="13" spans="1:39" ht="23.25">
      <c r="A13" s="268" t="s">
        <v>58</v>
      </c>
      <c r="B13" s="269">
        <f>SUM(B7:B12)</f>
        <v>21473712.637557536</v>
      </c>
      <c r="C13" s="269">
        <f aca="true" t="shared" si="1" ref="C13:AK13">SUM(C7:C12)</f>
        <v>29441259.537164375</v>
      </c>
      <c r="D13" s="269">
        <f t="shared" si="1"/>
        <v>30097353.963635594</v>
      </c>
      <c r="E13" s="269">
        <f t="shared" si="1"/>
        <v>30768252.00952944</v>
      </c>
      <c r="F13" s="269">
        <f t="shared" si="1"/>
        <v>31454291.790506694</v>
      </c>
      <c r="G13" s="269">
        <f t="shared" si="1"/>
        <v>32155819.23562316</v>
      </c>
      <c r="H13" s="269">
        <f t="shared" si="1"/>
        <v>32873188.269874603</v>
      </c>
      <c r="I13" s="269">
        <f t="shared" si="1"/>
        <v>33879641.122489035</v>
      </c>
      <c r="J13" s="269">
        <f t="shared" si="1"/>
        <v>34636610.03546791</v>
      </c>
      <c r="K13" s="269">
        <f t="shared" si="1"/>
        <v>35410702.728969604</v>
      </c>
      <c r="L13" s="269">
        <f t="shared" si="1"/>
        <v>36141621.06880836</v>
      </c>
      <c r="M13" s="269">
        <f t="shared" si="1"/>
        <v>36949629.4068252</v>
      </c>
      <c r="N13" s="269">
        <f t="shared" si="1"/>
        <v>37775927.3095184</v>
      </c>
      <c r="O13" s="269">
        <f t="shared" si="1"/>
        <v>38620933.803129375</v>
      </c>
      <c r="P13" s="269">
        <f t="shared" si="1"/>
        <v>39485077.62529807</v>
      </c>
      <c r="Q13" s="269">
        <f t="shared" si="1"/>
        <v>40368797.4525628</v>
      </c>
      <c r="R13" s="269">
        <f t="shared" si="1"/>
        <v>41272542.1332418</v>
      </c>
      <c r="S13" s="269">
        <f t="shared" si="1"/>
        <v>42196770.925825074</v>
      </c>
      <c r="T13" s="269">
        <f t="shared" si="1"/>
        <v>43141953.74300798</v>
      </c>
      <c r="U13" s="269">
        <f t="shared" si="1"/>
        <v>44108571.40150119</v>
      </c>
      <c r="V13" s="269">
        <f t="shared" si="1"/>
        <v>45097115.8777551</v>
      </c>
      <c r="W13" s="269">
        <f t="shared" si="1"/>
        <v>46108090.569739684</v>
      </c>
      <c r="X13" s="269">
        <f t="shared" si="1"/>
        <v>47142010.5649247</v>
      </c>
      <c r="Y13" s="269">
        <f t="shared" si="1"/>
        <v>48199402.91460815</v>
      </c>
      <c r="Z13" s="269">
        <f t="shared" si="1"/>
        <v>49280806.91474491</v>
      </c>
      <c r="AA13" s="269">
        <f t="shared" si="1"/>
        <v>50386774.39343053</v>
      </c>
      <c r="AB13" s="269">
        <f t="shared" si="1"/>
        <v>51517870.00519962</v>
      </c>
      <c r="AC13" s="269">
        <f t="shared" si="1"/>
        <v>52674671.532301605</v>
      </c>
      <c r="AD13" s="269">
        <f t="shared" si="1"/>
        <v>53857770.19312057</v>
      </c>
      <c r="AE13" s="269">
        <f t="shared" si="1"/>
        <v>55067770.957910255</v>
      </c>
      <c r="AF13" s="269">
        <f t="shared" si="1"/>
        <v>56305292.87201892</v>
      </c>
      <c r="AG13" s="269">
        <f t="shared" si="1"/>
        <v>57570969.38678349</v>
      </c>
      <c r="AH13" s="269">
        <f t="shared" si="1"/>
        <v>58865448.698276475</v>
      </c>
      <c r="AI13" s="269">
        <f t="shared" si="1"/>
        <v>60189394.09409325</v>
      </c>
      <c r="AJ13" s="269">
        <f t="shared" si="1"/>
        <v>61543484.30837265</v>
      </c>
      <c r="AK13" s="269">
        <f t="shared" si="1"/>
        <v>62928413.88524756</v>
      </c>
      <c r="AL13" s="264"/>
      <c r="AM13" s="264"/>
    </row>
    <row r="14" spans="1:39" ht="23.25">
      <c r="A14" s="268"/>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4"/>
      <c r="AM14" s="264"/>
    </row>
    <row r="15" spans="1:39" ht="23.25">
      <c r="A15" s="263" t="s">
        <v>249</v>
      </c>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6" spans="1:39" ht="24.75" customHeight="1">
      <c r="A16" s="265" t="s">
        <v>256</v>
      </c>
      <c r="B16" s="266">
        <v>6408389.778077478</v>
      </c>
      <c r="C16" s="266">
        <v>6568599.522529413</v>
      </c>
      <c r="D16" s="266">
        <v>6732814.510592647</v>
      </c>
      <c r="E16" s="266">
        <v>6901134.873357464</v>
      </c>
      <c r="F16" s="266">
        <v>7068909.571222151</v>
      </c>
      <c r="G16" s="266">
        <v>7250504.826321185</v>
      </c>
      <c r="H16" s="266">
        <v>7431767.446979213</v>
      </c>
      <c r="I16" s="266">
        <v>7617561.633153692</v>
      </c>
      <c r="J16" s="266">
        <v>7808000.673982534</v>
      </c>
      <c r="K16" s="266">
        <v>9083303.761939285</v>
      </c>
      <c r="L16" s="266">
        <v>9310386.355987767</v>
      </c>
      <c r="M16" s="266">
        <v>9543146.01488746</v>
      </c>
      <c r="N16" s="266">
        <v>9781724.665259644</v>
      </c>
      <c r="O16" s="266">
        <v>10026267.781891135</v>
      </c>
      <c r="P16" s="266">
        <v>10276924.47643841</v>
      </c>
      <c r="Q16" s="266">
        <v>10533847.588349372</v>
      </c>
      <c r="R16" s="266">
        <v>10797193.778058104</v>
      </c>
      <c r="S16" s="266">
        <v>11067123.622509556</v>
      </c>
      <c r="T16" s="266">
        <v>11343801.713072294</v>
      </c>
      <c r="U16" s="266">
        <v>11627396.755899101</v>
      </c>
      <c r="V16" s="266">
        <v>11918081.674796574</v>
      </c>
      <c r="W16" s="266">
        <v>12216033.716666492</v>
      </c>
      <c r="X16" s="266">
        <v>12521434.559583152</v>
      </c>
      <c r="Y16" s="266">
        <v>12834470.42357273</v>
      </c>
      <c r="Z16" s="266">
        <v>13155332.184162043</v>
      </c>
      <c r="AA16" s="266">
        <v>13484215.488766097</v>
      </c>
      <c r="AB16" s="266">
        <v>13813188.024752734</v>
      </c>
      <c r="AC16" s="266">
        <v>14166853.897884876</v>
      </c>
      <c r="AD16" s="266">
        <v>14521025.245331997</v>
      </c>
      <c r="AE16" s="266">
        <v>14884050.876465296</v>
      </c>
      <c r="AF16" s="266">
        <v>15256152.14837693</v>
      </c>
      <c r="AG16" s="266">
        <v>15637555.95208635</v>
      </c>
      <c r="AH16" s="266">
        <v>16028494.850888507</v>
      </c>
      <c r="AI16" s="266">
        <v>16429207.22216072</v>
      </c>
      <c r="AJ16" s="266">
        <v>16839937.402714737</v>
      </c>
      <c r="AK16" s="266">
        <v>17260935.837782603</v>
      </c>
      <c r="AL16" s="264"/>
      <c r="AM16" s="264"/>
    </row>
    <row r="17" spans="1:39" ht="46.5">
      <c r="A17" s="265" t="s">
        <v>269</v>
      </c>
      <c r="B17" s="266">
        <v>3125558.1647153674</v>
      </c>
      <c r="C17" s="266">
        <v>3203697.118833251</v>
      </c>
      <c r="D17" s="266">
        <v>8782955.943598978</v>
      </c>
      <c r="E17" s="266">
        <v>3365884.285474184</v>
      </c>
      <c r="F17" s="266">
        <v>9472425.835021669</v>
      </c>
      <c r="G17" s="266">
        <v>3536282.1774263135</v>
      </c>
      <c r="H17" s="266">
        <v>3624689.231861971</v>
      </c>
      <c r="I17" s="266">
        <v>3715306.46265852</v>
      </c>
      <c r="J17" s="266">
        <v>3808189.1242249827</v>
      </c>
      <c r="K17" s="266">
        <v>10430343.273675751</v>
      </c>
      <c r="L17" s="266">
        <v>3990901.5837735683</v>
      </c>
      <c r="M17" s="266">
        <v>4090674.123367906</v>
      </c>
      <c r="N17" s="266">
        <v>4192940.9764521034</v>
      </c>
      <c r="O17" s="266">
        <v>4297764.500863406</v>
      </c>
      <c r="P17" s="266">
        <v>11800976.043105226</v>
      </c>
      <c r="Q17" s="266">
        <v>4515338.828719615</v>
      </c>
      <c r="R17" s="266">
        <v>4628222.299437606</v>
      </c>
      <c r="S17" s="266">
        <v>4743927.856923545</v>
      </c>
      <c r="T17" s="266">
        <v>4862526.053346633</v>
      </c>
      <c r="U17" s="266">
        <v>13351721.215294756</v>
      </c>
      <c r="V17" s="266">
        <v>5108691.434797306</v>
      </c>
      <c r="W17" s="266">
        <v>5236408.720667237</v>
      </c>
      <c r="X17" s="266">
        <v>5367318.938683918</v>
      </c>
      <c r="Y17" s="266">
        <v>5501501.912151016</v>
      </c>
      <c r="Z17" s="266">
        <v>15106247.039210478</v>
      </c>
      <c r="AA17" s="266">
        <v>5780015.446453659</v>
      </c>
      <c r="AB17" s="266">
        <v>6345482.049776469</v>
      </c>
      <c r="AC17" s="266">
        <v>6072628.7284303745</v>
      </c>
      <c r="AD17" s="266">
        <v>6224444.446641134</v>
      </c>
      <c r="AE17" s="266">
        <v>17091331.966117416</v>
      </c>
      <c r="AF17" s="266">
        <v>6539556.94675234</v>
      </c>
      <c r="AG17" s="266">
        <v>6703045.870421149</v>
      </c>
      <c r="AH17" s="266">
        <v>6870622.017181677</v>
      </c>
      <c r="AI17" s="266">
        <v>7042387.567611218</v>
      </c>
      <c r="AJ17" s="266">
        <v>19337273.35570531</v>
      </c>
      <c r="AK17" s="266">
        <v>7398908.438221535</v>
      </c>
      <c r="AL17" s="264"/>
      <c r="AM17" s="264"/>
    </row>
    <row r="18" spans="1:39" ht="23.25">
      <c r="A18" s="265" t="s">
        <v>255</v>
      </c>
      <c r="B18" s="266">
        <v>2968312.541864824</v>
      </c>
      <c r="C18" s="266">
        <v>3042520.355411444</v>
      </c>
      <c r="D18" s="266">
        <v>3118583.364296729</v>
      </c>
      <c r="E18" s="266">
        <v>3196547.948404148</v>
      </c>
      <c r="F18" s="266">
        <v>3274259.7850940716</v>
      </c>
      <c r="G18" s="266">
        <v>3358373.1882921075</v>
      </c>
      <c r="H18" s="266">
        <v>3442332.5179994097</v>
      </c>
      <c r="I18" s="266">
        <v>3528390.830949394</v>
      </c>
      <c r="J18" s="266">
        <v>3616600.601723129</v>
      </c>
      <c r="K18" s="266">
        <v>3697678.8956808546</v>
      </c>
      <c r="L18" s="266">
        <v>3790120.868072876</v>
      </c>
      <c r="M18" s="266">
        <v>3884873.8897746974</v>
      </c>
      <c r="N18" s="266">
        <v>3981995.7370190644</v>
      </c>
      <c r="O18" s="266">
        <v>4081545.63044454</v>
      </c>
      <c r="P18" s="266">
        <v>4183584.271205653</v>
      </c>
      <c r="Q18" s="266">
        <v>4288173.877985794</v>
      </c>
      <c r="R18" s="266">
        <v>4395378.224935439</v>
      </c>
      <c r="S18" s="266">
        <v>4505262.680558824</v>
      </c>
      <c r="T18" s="266">
        <v>4617894.247572795</v>
      </c>
      <c r="U18" s="266">
        <v>4733341.6037621135</v>
      </c>
      <c r="V18" s="266">
        <v>4851675.143856166</v>
      </c>
      <c r="W18" s="266">
        <v>4972967.0224525705</v>
      </c>
      <c r="X18" s="266">
        <v>5097291.198013884</v>
      </c>
      <c r="Y18" s="266">
        <v>5224723.477964231</v>
      </c>
      <c r="Z18" s="266">
        <v>5355341.564913336</v>
      </c>
      <c r="AA18" s="266">
        <v>5489225.104036169</v>
      </c>
      <c r="AB18" s="266">
        <v>5623144.967937836</v>
      </c>
      <c r="AC18" s="266">
        <v>5767117.1249279985</v>
      </c>
      <c r="AD18" s="266">
        <v>5911295.053051198</v>
      </c>
      <c r="AE18" s="266">
        <v>6059077.429377478</v>
      </c>
      <c r="AF18" s="266">
        <v>6210554.3651119135</v>
      </c>
      <c r="AG18" s="266">
        <v>6365818.224239712</v>
      </c>
      <c r="AH18" s="266">
        <v>6524963.679845704</v>
      </c>
      <c r="AI18" s="266">
        <v>6688087.7718418455</v>
      </c>
      <c r="AJ18" s="266">
        <v>6855289.966137892</v>
      </c>
      <c r="AK18" s="266">
        <v>7026672.215291339</v>
      </c>
      <c r="AL18" s="264"/>
      <c r="AM18" s="264"/>
    </row>
    <row r="19" spans="1:39" ht="23.25">
      <c r="A19" s="265" t="s">
        <v>251</v>
      </c>
      <c r="B19" s="267">
        <v>1250226.0484657667</v>
      </c>
      <c r="C19" s="267">
        <v>1281481.699677411</v>
      </c>
      <c r="D19" s="267">
        <v>1313518.7421693457</v>
      </c>
      <c r="E19" s="267">
        <v>1346356.7107235799</v>
      </c>
      <c r="F19" s="267">
        <v>1403803.3495705253</v>
      </c>
      <c r="G19" s="267">
        <v>1414516.0192039607</v>
      </c>
      <c r="H19" s="267">
        <v>1449878.9196840592</v>
      </c>
      <c r="I19" s="267">
        <v>1486125.8926761607</v>
      </c>
      <c r="J19" s="267">
        <v>1523279.0399930645</v>
      </c>
      <c r="K19" s="267">
        <v>1667454.5178374841</v>
      </c>
      <c r="L19" s="267">
        <v>1709140.880783421</v>
      </c>
      <c r="M19" s="267">
        <v>1751869.4028030066</v>
      </c>
      <c r="N19" s="267">
        <v>1795666.1378730815</v>
      </c>
      <c r="O19" s="267">
        <v>1840557.7913199083</v>
      </c>
      <c r="P19" s="267">
        <v>1886571.7361029056</v>
      </c>
      <c r="Q19" s="267">
        <v>1933736.029505478</v>
      </c>
      <c r="R19" s="267">
        <v>1982079.430243115</v>
      </c>
      <c r="S19" s="267">
        <v>2031631.4159991925</v>
      </c>
      <c r="T19" s="267">
        <v>2082422.2013991722</v>
      </c>
      <c r="U19" s="267">
        <v>2134482.7564341514</v>
      </c>
      <c r="V19" s="267">
        <v>2187844.8253450054</v>
      </c>
      <c r="W19" s="267">
        <v>2242540.94597863</v>
      </c>
      <c r="X19" s="267">
        <v>2298604.4696280956</v>
      </c>
      <c r="Y19" s="267">
        <v>2356069.581368798</v>
      </c>
      <c r="Z19" s="267">
        <v>2414971.320903017</v>
      </c>
      <c r="AA19" s="267">
        <v>2475345.6039255927</v>
      </c>
      <c r="AB19" s="267">
        <v>2578181.5042467043</v>
      </c>
      <c r="AC19" s="267">
        <v>2600659.9751243256</v>
      </c>
      <c r="AD19" s="267">
        <v>2665676.474502433</v>
      </c>
      <c r="AE19" s="267">
        <v>2732318.3863649936</v>
      </c>
      <c r="AF19" s="267">
        <v>2800626.3460241184</v>
      </c>
      <c r="AG19" s="267">
        <v>2870642.004674721</v>
      </c>
      <c r="AH19" s="267">
        <v>2942408.0547915883</v>
      </c>
      <c r="AI19" s="267">
        <v>3015968.2561613787</v>
      </c>
      <c r="AJ19" s="267">
        <v>3091367.4625654127</v>
      </c>
      <c r="AK19" s="267">
        <v>3168651.649129548</v>
      </c>
      <c r="AL19" s="264"/>
      <c r="AM19" s="264"/>
    </row>
    <row r="20" spans="1:39" ht="23.25">
      <c r="A20" s="268" t="s">
        <v>58</v>
      </c>
      <c r="B20" s="269">
        <f aca="true" t="shared" si="2" ref="B20:AK20">SUM(B16:B19)</f>
        <v>13752486.533123434</v>
      </c>
      <c r="C20" s="269">
        <f t="shared" si="2"/>
        <v>14096298.696451519</v>
      </c>
      <c r="D20" s="269"/>
      <c r="E20" s="269">
        <f t="shared" si="2"/>
        <v>14809923.817959376</v>
      </c>
      <c r="F20" s="269">
        <f t="shared" si="2"/>
        <v>21219398.540908415</v>
      </c>
      <c r="G20" s="269">
        <f t="shared" si="2"/>
        <v>15559676.211243566</v>
      </c>
      <c r="H20" s="269">
        <f t="shared" si="2"/>
        <v>15948668.116524652</v>
      </c>
      <c r="I20" s="269">
        <f t="shared" si="2"/>
        <v>16347384.819437768</v>
      </c>
      <c r="J20" s="269">
        <f t="shared" si="2"/>
        <v>16756069.43992371</v>
      </c>
      <c r="K20" s="269">
        <f t="shared" si="2"/>
        <v>24878780.449133374</v>
      </c>
      <c r="L20" s="269">
        <f t="shared" si="2"/>
        <v>18800549.68861763</v>
      </c>
      <c r="M20" s="269">
        <f t="shared" si="2"/>
        <v>19270563.43083307</v>
      </c>
      <c r="N20" s="269">
        <f t="shared" si="2"/>
        <v>19752327.516603895</v>
      </c>
      <c r="O20" s="269">
        <f t="shared" si="2"/>
        <v>20246135.70451899</v>
      </c>
      <c r="P20" s="269">
        <f t="shared" si="2"/>
        <v>28148056.526852194</v>
      </c>
      <c r="Q20" s="269">
        <f t="shared" si="2"/>
        <v>21271096.32456026</v>
      </c>
      <c r="R20" s="269">
        <f t="shared" si="2"/>
        <v>21802873.732674263</v>
      </c>
      <c r="S20" s="269">
        <f t="shared" si="2"/>
        <v>22347945.575991116</v>
      </c>
      <c r="T20" s="269">
        <f t="shared" si="2"/>
        <v>22906644.215390895</v>
      </c>
      <c r="U20" s="269">
        <f t="shared" si="2"/>
        <v>31846942.33139012</v>
      </c>
      <c r="V20" s="269">
        <f t="shared" si="2"/>
        <v>24066293.07879505</v>
      </c>
      <c r="W20" s="269">
        <f t="shared" si="2"/>
        <v>24667950.40576493</v>
      </c>
      <c r="X20" s="269">
        <f t="shared" si="2"/>
        <v>25284649.16590905</v>
      </c>
      <c r="Y20" s="269">
        <f t="shared" si="2"/>
        <v>25916765.395056773</v>
      </c>
      <c r="Z20" s="269">
        <f t="shared" si="2"/>
        <v>36031892.10918887</v>
      </c>
      <c r="AA20" s="269">
        <f t="shared" si="2"/>
        <v>27228801.643181518</v>
      </c>
      <c r="AB20" s="269">
        <f t="shared" si="2"/>
        <v>28359996.546713747</v>
      </c>
      <c r="AC20" s="269">
        <f t="shared" si="2"/>
        <v>28607259.726367574</v>
      </c>
      <c r="AD20" s="269">
        <f t="shared" si="2"/>
        <v>29322441.219526764</v>
      </c>
      <c r="AE20" s="269">
        <f t="shared" si="2"/>
        <v>40766778.65832518</v>
      </c>
      <c r="AF20" s="269">
        <f t="shared" si="2"/>
        <v>30806889.806265302</v>
      </c>
      <c r="AG20" s="269">
        <f t="shared" si="2"/>
        <v>31577062.051421933</v>
      </c>
      <c r="AH20" s="269">
        <f t="shared" si="2"/>
        <v>32366488.60270748</v>
      </c>
      <c r="AI20" s="269">
        <f t="shared" si="2"/>
        <v>33175650.81777516</v>
      </c>
      <c r="AJ20" s="269">
        <f t="shared" si="2"/>
        <v>46123868.18712336</v>
      </c>
      <c r="AK20" s="269">
        <f t="shared" si="2"/>
        <v>34855168.14042503</v>
      </c>
      <c r="AL20" s="264"/>
      <c r="AM20" s="264"/>
    </row>
    <row r="21" spans="1:39" ht="23.25">
      <c r="A21" s="268"/>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4"/>
      <c r="AM21" s="264"/>
    </row>
    <row r="22" spans="1:39" ht="23.25">
      <c r="A22" s="263" t="s">
        <v>252</v>
      </c>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row>
    <row r="23" spans="1:39" ht="22.5" customHeight="1">
      <c r="A23" s="265" t="s">
        <v>256</v>
      </c>
      <c r="B23" s="266">
        <v>3416878.504075445</v>
      </c>
      <c r="C23" s="266">
        <v>4669733.955569774</v>
      </c>
      <c r="D23" s="266">
        <v>4786477.304459018</v>
      </c>
      <c r="E23" s="266">
        <v>4906139.237070493</v>
      </c>
      <c r="F23" s="266">
        <v>5028792.717997255</v>
      </c>
      <c r="G23" s="266">
        <v>5150014.557599514</v>
      </c>
      <c r="H23" s="266">
        <v>5283375.349345866</v>
      </c>
      <c r="I23" s="266">
        <v>5415459.733079511</v>
      </c>
      <c r="J23" s="266">
        <v>5550846.226406499</v>
      </c>
      <c r="K23" s="266">
        <v>6816759.913079233</v>
      </c>
      <c r="L23" s="266">
        <v>7232871.907425422</v>
      </c>
      <c r="M23" s="266">
        <v>7413693.7051110575</v>
      </c>
      <c r="N23" s="266">
        <v>7599036.047738833</v>
      </c>
      <c r="O23" s="266">
        <v>7789011.948932302</v>
      </c>
      <c r="P23" s="266">
        <v>7983737.24765561</v>
      </c>
      <c r="Q23" s="266">
        <v>8183330.678846998</v>
      </c>
      <c r="R23" s="266">
        <v>8387913.945818173</v>
      </c>
      <c r="S23" s="266">
        <v>8597611.794463627</v>
      </c>
      <c r="T23" s="266">
        <v>8812552.089325216</v>
      </c>
      <c r="U23" s="266">
        <v>9032865.891558345</v>
      </c>
      <c r="V23" s="266">
        <v>9258687.538847305</v>
      </c>
      <c r="W23" s="266">
        <v>9490154.727318484</v>
      </c>
      <c r="X23" s="266">
        <v>9727408.595501447</v>
      </c>
      <c r="Y23" s="266">
        <v>9970593.810388982</v>
      </c>
      <c r="Z23" s="266">
        <v>10219858.655648705</v>
      </c>
      <c r="AA23" s="266">
        <v>10475355.122039923</v>
      </c>
      <c r="AB23" s="266">
        <v>10737239.000090921</v>
      </c>
      <c r="AC23" s="266">
        <v>11005669.975093193</v>
      </c>
      <c r="AD23" s="266">
        <v>11280811.72447052</v>
      </c>
      <c r="AE23" s="266">
        <v>11562832.017582284</v>
      </c>
      <c r="AF23" s="266">
        <v>11851902.818021841</v>
      </c>
      <c r="AG23" s="266">
        <v>12148200.388472384</v>
      </c>
      <c r="AH23" s="266">
        <v>12451905.398184193</v>
      </c>
      <c r="AI23" s="266">
        <v>12763203.033138799</v>
      </c>
      <c r="AJ23" s="266">
        <v>13082283.108967267</v>
      </c>
      <c r="AK23" s="266">
        <v>13409340.186691446</v>
      </c>
      <c r="AL23" s="264"/>
      <c r="AM23" s="264"/>
    </row>
    <row r="24" spans="1:39" ht="46.5">
      <c r="A24" s="265" t="s">
        <v>269</v>
      </c>
      <c r="B24" s="266">
        <v>1482616.5987844174</v>
      </c>
      <c r="C24" s="266">
        <v>2026242.6850053698</v>
      </c>
      <c r="D24" s="266">
        <v>9010630.295915375</v>
      </c>
      <c r="E24" s="266">
        <v>2128821.2209337666</v>
      </c>
      <c r="F24" s="266">
        <v>9466793.45464609</v>
      </c>
      <c r="G24" s="266">
        <v>2492389.557552987</v>
      </c>
      <c r="H24" s="266">
        <v>2292507.615124626</v>
      </c>
      <c r="I24" s="266">
        <v>2349820.3055027416</v>
      </c>
      <c r="J24" s="266">
        <v>2408565.8131403103</v>
      </c>
      <c r="K24" s="266">
        <v>10710807.864325793</v>
      </c>
      <c r="L24" s="266">
        <v>2528440.800490625</v>
      </c>
      <c r="M24" s="266">
        <v>2591651.8205028907</v>
      </c>
      <c r="N24" s="266">
        <v>2656443.1160154627</v>
      </c>
      <c r="O24" s="266">
        <v>2722854.193915849</v>
      </c>
      <c r="P24" s="266">
        <v>12116023.61232404</v>
      </c>
      <c r="Q24" s="266">
        <v>2860698.687482838</v>
      </c>
      <c r="R24" s="266">
        <v>2932216.1546699093</v>
      </c>
      <c r="S24" s="266">
        <v>3005521.5585366567</v>
      </c>
      <c r="T24" s="266">
        <v>3080659.597500073</v>
      </c>
      <c r="U24" s="266">
        <v>13708168.62256015</v>
      </c>
      <c r="V24" s="266">
        <v>3236617.989623513</v>
      </c>
      <c r="W24" s="266">
        <v>3317533.439364101</v>
      </c>
      <c r="X24" s="266">
        <v>3400471.7753482033</v>
      </c>
      <c r="Y24" s="266">
        <v>3485483.5697319075</v>
      </c>
      <c r="Z24" s="266">
        <v>15509534.563254112</v>
      </c>
      <c r="AA24" s="266">
        <v>3661936.1754495855</v>
      </c>
      <c r="AB24" s="266">
        <v>3753484.5798358237</v>
      </c>
      <c r="AC24" s="266">
        <v>3847321.6943317195</v>
      </c>
      <c r="AD24" s="266">
        <v>3943504.736690012</v>
      </c>
      <c r="AE24" s="266">
        <v>17547614.78297671</v>
      </c>
      <c r="AF24" s="266">
        <v>4143144.663984943</v>
      </c>
      <c r="AG24" s="266">
        <v>4246723.280584566</v>
      </c>
      <c r="AH24" s="266">
        <v>4352891.36259918</v>
      </c>
      <c r="AI24" s="266">
        <v>4461713.646664159</v>
      </c>
      <c r="AJ24" s="266">
        <v>19853515.482100785</v>
      </c>
      <c r="AK24" s="266">
        <v>4687587.900026532</v>
      </c>
      <c r="AL24" s="264"/>
      <c r="AM24" s="264"/>
    </row>
    <row r="25" spans="1:39" ht="23.25">
      <c r="A25" s="265" t="s">
        <v>255</v>
      </c>
      <c r="B25" s="266">
        <v>3328566.927029071</v>
      </c>
      <c r="C25" s="266">
        <v>4549041.46693973</v>
      </c>
      <c r="D25" s="266">
        <v>4662767.503613222</v>
      </c>
      <c r="E25" s="266">
        <v>4779336.691203552</v>
      </c>
      <c r="F25" s="266">
        <v>4898820.1084836405</v>
      </c>
      <c r="G25" s="266">
        <v>5013815.9682922335</v>
      </c>
      <c r="H25" s="266">
        <v>5146822.876475625</v>
      </c>
      <c r="I25" s="266">
        <v>5275493.448387514</v>
      </c>
      <c r="J25" s="266">
        <v>5407380.784597202</v>
      </c>
      <c r="K25" s="266">
        <v>5542565.304212132</v>
      </c>
      <c r="L25" s="266">
        <v>5673855.917101044</v>
      </c>
      <c r="M25" s="266">
        <v>5815702.315028571</v>
      </c>
      <c r="N25" s="266">
        <v>5961094.872904285</v>
      </c>
      <c r="O25" s="266">
        <v>6110122.244726891</v>
      </c>
      <c r="P25" s="266">
        <v>6262875.300845061</v>
      </c>
      <c r="Q25" s="266">
        <v>6419447.183366188</v>
      </c>
      <c r="R25" s="266">
        <v>6579933.362950343</v>
      </c>
      <c r="S25" s="266">
        <v>6744431.6970241</v>
      </c>
      <c r="T25" s="266">
        <v>6913042.489449702</v>
      </c>
      <c r="U25" s="266">
        <v>7085868.551685943</v>
      </c>
      <c r="V25" s="266">
        <v>7263015.265478091</v>
      </c>
      <c r="W25" s="266">
        <v>7444590.647115043</v>
      </c>
      <c r="X25" s="266">
        <v>7630705.41329292</v>
      </c>
      <c r="Y25" s="266">
        <v>7821473.048625242</v>
      </c>
      <c r="Z25" s="266">
        <v>8017009.874840871</v>
      </c>
      <c r="AA25" s="266">
        <v>8217435.121711892</v>
      </c>
      <c r="AB25" s="266">
        <v>8422870.99975469</v>
      </c>
      <c r="AC25" s="266">
        <v>8633442.774748554</v>
      </c>
      <c r="AD25" s="266">
        <v>8849278.844117269</v>
      </c>
      <c r="AE25" s="266">
        <v>9070510.8152202</v>
      </c>
      <c r="AF25" s="266">
        <v>9297273.585600704</v>
      </c>
      <c r="AG25" s="266">
        <v>9529705.425240722</v>
      </c>
      <c r="AH25" s="266">
        <v>9767948.060871737</v>
      </c>
      <c r="AI25" s="266">
        <v>10012146.76239353</v>
      </c>
      <c r="AJ25" s="266">
        <v>10262450.431453368</v>
      </c>
      <c r="AK25" s="266">
        <v>10519011.692239702</v>
      </c>
      <c r="AL25" s="264"/>
      <c r="AM25" s="264"/>
    </row>
    <row r="26" spans="1:39" ht="23.25">
      <c r="A26" s="265" t="s">
        <v>251</v>
      </c>
      <c r="B26" s="267">
        <v>1045998.8689958039</v>
      </c>
      <c r="C26" s="267">
        <v>1429531.7876275983</v>
      </c>
      <c r="D26" s="267">
        <v>1465270.0823182883</v>
      </c>
      <c r="E26" s="267">
        <v>1501901.8343762453</v>
      </c>
      <c r="F26" s="267">
        <v>1539449.380235651</v>
      </c>
      <c r="G26" s="267">
        <v>1607194.511668536</v>
      </c>
      <c r="H26" s="267">
        <v>1617384.005110081</v>
      </c>
      <c r="I26" s="267">
        <v>1657818.6052378328</v>
      </c>
      <c r="J26" s="267">
        <v>1699264.0703687784</v>
      </c>
      <c r="K26" s="267">
        <v>1910817.0517798832</v>
      </c>
      <c r="L26" s="267">
        <v>1986950.776457929</v>
      </c>
      <c r="M26" s="267">
        <v>2036624.5458693774</v>
      </c>
      <c r="N26" s="267">
        <v>2087540.159516112</v>
      </c>
      <c r="O26" s="267">
        <v>2139728.663504014</v>
      </c>
      <c r="P26" s="267">
        <v>2193221.880091614</v>
      </c>
      <c r="Q26" s="267">
        <v>2248052.4270939045</v>
      </c>
      <c r="R26" s="267">
        <v>2304253.7377712517</v>
      </c>
      <c r="S26" s="267">
        <v>2361860.081215533</v>
      </c>
      <c r="T26" s="267">
        <v>2420906.5832459214</v>
      </c>
      <c r="U26" s="267">
        <v>2481429.247827069</v>
      </c>
      <c r="V26" s="267">
        <v>2543464.979022745</v>
      </c>
      <c r="W26" s="267">
        <v>2607051.6034983136</v>
      </c>
      <c r="X26" s="267">
        <v>2672227.893585772</v>
      </c>
      <c r="Y26" s="267">
        <v>2739033.5909254155</v>
      </c>
      <c r="Z26" s="267">
        <v>2807509.4306985503</v>
      </c>
      <c r="AA26" s="267">
        <v>2877697.166466014</v>
      </c>
      <c r="AB26" s="267">
        <v>2949639.595627664</v>
      </c>
      <c r="AC26" s="267">
        <v>3023380.585518355</v>
      </c>
      <c r="AD26" s="267">
        <v>3098965.1001563137</v>
      </c>
      <c r="AE26" s="267">
        <v>3176439.227660221</v>
      </c>
      <c r="AF26" s="267">
        <v>3255850.2083517266</v>
      </c>
      <c r="AG26" s="267">
        <v>3337246.4635605197</v>
      </c>
      <c r="AH26" s="267">
        <v>3420677.625149532</v>
      </c>
      <c r="AI26" s="267">
        <v>3506194.5657782704</v>
      </c>
      <c r="AJ26" s="267">
        <v>3593849.429922727</v>
      </c>
      <c r="AK26" s="267">
        <v>3683695.665670795</v>
      </c>
      <c r="AL26" s="264"/>
      <c r="AM26" s="264"/>
    </row>
    <row r="27" spans="1:39" ht="23.25">
      <c r="A27" s="268" t="s">
        <v>58</v>
      </c>
      <c r="B27" s="269">
        <f aca="true" t="shared" si="3" ref="B27:AK27">SUM(B23:B26)</f>
        <v>9274060.898884738</v>
      </c>
      <c r="C27" s="269">
        <f t="shared" si="3"/>
        <v>12674549.895142471</v>
      </c>
      <c r="D27" s="269">
        <f t="shared" si="3"/>
        <v>19925145.186305903</v>
      </c>
      <c r="E27" s="269">
        <f t="shared" si="3"/>
        <v>13316198.983584058</v>
      </c>
      <c r="F27" s="269">
        <f t="shared" si="3"/>
        <v>20933855.661362633</v>
      </c>
      <c r="G27" s="269">
        <f t="shared" si="3"/>
        <v>14263414.59511327</v>
      </c>
      <c r="H27" s="269">
        <f t="shared" si="3"/>
        <v>14340089.846056197</v>
      </c>
      <c r="I27" s="269">
        <f t="shared" si="3"/>
        <v>14698592.092207598</v>
      </c>
      <c r="J27" s="269">
        <f t="shared" si="3"/>
        <v>15066056.89451279</v>
      </c>
      <c r="K27" s="269">
        <f t="shared" si="3"/>
        <v>24980950.133397043</v>
      </c>
      <c r="L27" s="269">
        <f t="shared" si="3"/>
        <v>17422119.40147502</v>
      </c>
      <c r="M27" s="269">
        <f t="shared" si="3"/>
        <v>17857672.386511896</v>
      </c>
      <c r="N27" s="269">
        <f t="shared" si="3"/>
        <v>18304114.196174692</v>
      </c>
      <c r="O27" s="269">
        <f t="shared" si="3"/>
        <v>18761717.051079057</v>
      </c>
      <c r="P27" s="269">
        <f t="shared" si="3"/>
        <v>28555858.040916327</v>
      </c>
      <c r="Q27" s="269">
        <f t="shared" si="3"/>
        <v>19711528.97678993</v>
      </c>
      <c r="R27" s="269">
        <f t="shared" si="3"/>
        <v>20204317.201209676</v>
      </c>
      <c r="S27" s="269">
        <f t="shared" si="3"/>
        <v>20709425.131239917</v>
      </c>
      <c r="T27" s="269">
        <f t="shared" si="3"/>
        <v>21227160.759520914</v>
      </c>
      <c r="U27" s="269">
        <f t="shared" si="3"/>
        <v>32308332.31363151</v>
      </c>
      <c r="V27" s="269">
        <f t="shared" si="3"/>
        <v>22301785.772971656</v>
      </c>
      <c r="W27" s="269">
        <f t="shared" si="3"/>
        <v>22859330.417295944</v>
      </c>
      <c r="X27" s="269">
        <f t="shared" si="3"/>
        <v>23430813.67772834</v>
      </c>
      <c r="Y27" s="269">
        <f t="shared" si="3"/>
        <v>24016584.01967155</v>
      </c>
      <c r="Z27" s="269">
        <f t="shared" si="3"/>
        <v>36553912.52444224</v>
      </c>
      <c r="AA27" s="269">
        <f t="shared" si="3"/>
        <v>25232423.585667413</v>
      </c>
      <c r="AB27" s="269">
        <f t="shared" si="3"/>
        <v>25863234.1753091</v>
      </c>
      <c r="AC27" s="269">
        <f t="shared" si="3"/>
        <v>26509815.029691827</v>
      </c>
      <c r="AD27" s="269">
        <f t="shared" si="3"/>
        <v>27172560.405434117</v>
      </c>
      <c r="AE27" s="269">
        <f t="shared" si="3"/>
        <v>41357396.843439415</v>
      </c>
      <c r="AF27" s="269">
        <f t="shared" si="3"/>
        <v>28548171.275959216</v>
      </c>
      <c r="AG27" s="269">
        <f t="shared" si="3"/>
        <v>29261875.55785819</v>
      </c>
      <c r="AH27" s="269">
        <f t="shared" si="3"/>
        <v>29993422.446804643</v>
      </c>
      <c r="AI27" s="269">
        <f t="shared" si="3"/>
        <v>30743258.00797476</v>
      </c>
      <c r="AJ27" s="269">
        <f t="shared" si="3"/>
        <v>46792098.45244415</v>
      </c>
      <c r="AK27" s="269">
        <f t="shared" si="3"/>
        <v>32299635.444628473</v>
      </c>
      <c r="AL27" s="264"/>
      <c r="AM27" s="264"/>
    </row>
    <row r="28" spans="1:39" ht="23.25">
      <c r="A28" s="264"/>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row>
    <row r="29" spans="1:39" ht="23.25">
      <c r="A29" s="264"/>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row>
    <row r="30" spans="1:39" ht="23.25">
      <c r="A30" s="263" t="s">
        <v>261</v>
      </c>
      <c r="B30" s="270">
        <f>B27/1000000</f>
        <v>9.274060898884738</v>
      </c>
      <c r="C30" s="270">
        <f aca="true" t="shared" si="4" ref="C30:AK30">C27/1000000</f>
        <v>12.674549895142471</v>
      </c>
      <c r="D30" s="270">
        <f t="shared" si="4"/>
        <v>19.925145186305905</v>
      </c>
      <c r="E30" s="270">
        <f t="shared" si="4"/>
        <v>13.316198983584057</v>
      </c>
      <c r="F30" s="270">
        <f t="shared" si="4"/>
        <v>20.93385566136263</v>
      </c>
      <c r="G30" s="270">
        <f t="shared" si="4"/>
        <v>14.26341459511327</v>
      </c>
      <c r="H30" s="270">
        <f t="shared" si="4"/>
        <v>14.340089846056197</v>
      </c>
      <c r="I30" s="270">
        <f t="shared" si="4"/>
        <v>14.698592092207598</v>
      </c>
      <c r="J30" s="270">
        <f t="shared" si="4"/>
        <v>15.066056894512789</v>
      </c>
      <c r="K30" s="270">
        <f t="shared" si="4"/>
        <v>24.980950133397045</v>
      </c>
      <c r="L30" s="270">
        <f t="shared" si="4"/>
        <v>17.42211940147502</v>
      </c>
      <c r="M30" s="270">
        <f t="shared" si="4"/>
        <v>17.857672386511897</v>
      </c>
      <c r="N30" s="270">
        <f t="shared" si="4"/>
        <v>18.30411419617469</v>
      </c>
      <c r="O30" s="270">
        <f t="shared" si="4"/>
        <v>18.761717051079057</v>
      </c>
      <c r="P30" s="270">
        <f t="shared" si="4"/>
        <v>28.555858040916327</v>
      </c>
      <c r="Q30" s="270">
        <f t="shared" si="4"/>
        <v>19.71152897678993</v>
      </c>
      <c r="R30" s="270">
        <f t="shared" si="4"/>
        <v>20.204317201209676</v>
      </c>
      <c r="S30" s="270">
        <f t="shared" si="4"/>
        <v>20.709425131239918</v>
      </c>
      <c r="T30" s="270">
        <f t="shared" si="4"/>
        <v>21.227160759520913</v>
      </c>
      <c r="U30" s="270">
        <f t="shared" si="4"/>
        <v>32.30833231363151</v>
      </c>
      <c r="V30" s="270">
        <f t="shared" si="4"/>
        <v>22.301785772971655</v>
      </c>
      <c r="W30" s="270">
        <f t="shared" si="4"/>
        <v>22.859330417295944</v>
      </c>
      <c r="X30" s="270">
        <f t="shared" si="4"/>
        <v>23.43081367772834</v>
      </c>
      <c r="Y30" s="270">
        <f t="shared" si="4"/>
        <v>24.016584019671548</v>
      </c>
      <c r="Z30" s="270">
        <f t="shared" si="4"/>
        <v>36.55391252444224</v>
      </c>
      <c r="AA30" s="270">
        <f t="shared" si="4"/>
        <v>25.232423585667412</v>
      </c>
      <c r="AB30" s="270">
        <f t="shared" si="4"/>
        <v>25.8632341753091</v>
      </c>
      <c r="AC30" s="270">
        <f t="shared" si="4"/>
        <v>26.509815029691826</v>
      </c>
      <c r="AD30" s="270">
        <f t="shared" si="4"/>
        <v>27.172560405434115</v>
      </c>
      <c r="AE30" s="270">
        <f t="shared" si="4"/>
        <v>41.35739684343942</v>
      </c>
      <c r="AF30" s="270">
        <f t="shared" si="4"/>
        <v>28.548171275959216</v>
      </c>
      <c r="AG30" s="270">
        <f t="shared" si="4"/>
        <v>29.26187555785819</v>
      </c>
      <c r="AH30" s="270">
        <f t="shared" si="4"/>
        <v>29.993422446804644</v>
      </c>
      <c r="AI30" s="270">
        <f t="shared" si="4"/>
        <v>30.74325800797476</v>
      </c>
      <c r="AJ30" s="270">
        <f t="shared" si="4"/>
        <v>46.79209845244415</v>
      </c>
      <c r="AK30" s="270">
        <f t="shared" si="4"/>
        <v>32.29963544462847</v>
      </c>
      <c r="AL30" s="264"/>
      <c r="AM30" s="264"/>
    </row>
    <row r="31" spans="1:39" ht="23.25">
      <c r="A31" s="271" t="s">
        <v>262</v>
      </c>
      <c r="B31" s="270">
        <f>(B13+B20+B27)*0.2/1000000</f>
        <v>8.900052013913141</v>
      </c>
      <c r="C31" s="270">
        <f aca="true" t="shared" si="5" ref="C31:AK31">(C13+C20+C27)*0.2/1000000</f>
        <v>11.242421625751675</v>
      </c>
      <c r="D31" s="270">
        <f t="shared" si="5"/>
        <v>10.0044998299883</v>
      </c>
      <c r="E31" s="270">
        <f t="shared" si="5"/>
        <v>11.778874962214575</v>
      </c>
      <c r="F31" s="270">
        <f t="shared" si="5"/>
        <v>14.721509198555548</v>
      </c>
      <c r="G31" s="270">
        <f t="shared" si="5"/>
        <v>12.395782008395999</v>
      </c>
      <c r="H31" s="270">
        <f t="shared" si="5"/>
        <v>12.632389246491089</v>
      </c>
      <c r="I31" s="270">
        <f t="shared" si="5"/>
        <v>12.985123606826882</v>
      </c>
      <c r="J31" s="270">
        <f t="shared" si="5"/>
        <v>13.291747273980882</v>
      </c>
      <c r="K31" s="270">
        <f t="shared" si="5"/>
        <v>17.0540866623</v>
      </c>
      <c r="L31" s="270">
        <f t="shared" si="5"/>
        <v>14.472858031780202</v>
      </c>
      <c r="M31" s="270">
        <f t="shared" si="5"/>
        <v>14.815573044834032</v>
      </c>
      <c r="N31" s="270">
        <f t="shared" si="5"/>
        <v>15.166473804459397</v>
      </c>
      <c r="O31" s="270">
        <f t="shared" si="5"/>
        <v>15.525757311745483</v>
      </c>
      <c r="P31" s="270">
        <f t="shared" si="5"/>
        <v>19.237798438613318</v>
      </c>
      <c r="Q31" s="270">
        <f t="shared" si="5"/>
        <v>16.2702845507826</v>
      </c>
      <c r="R31" s="270">
        <f t="shared" si="5"/>
        <v>16.655946613425147</v>
      </c>
      <c r="S31" s="270">
        <f t="shared" si="5"/>
        <v>17.05082832661122</v>
      </c>
      <c r="T31" s="270">
        <f t="shared" si="5"/>
        <v>17.455151743583958</v>
      </c>
      <c r="U31" s="270">
        <f t="shared" si="5"/>
        <v>21.652769209304566</v>
      </c>
      <c r="V31" s="270">
        <f t="shared" si="5"/>
        <v>18.293038945904364</v>
      </c>
      <c r="W31" s="270">
        <f t="shared" si="5"/>
        <v>18.727074278560114</v>
      </c>
      <c r="X31" s="270">
        <f t="shared" si="5"/>
        <v>19.171494681712417</v>
      </c>
      <c r="Y31" s="270">
        <f t="shared" si="5"/>
        <v>19.626550465867293</v>
      </c>
      <c r="Z31" s="270">
        <f t="shared" si="5"/>
        <v>24.373322309675206</v>
      </c>
      <c r="AA31" s="270">
        <f t="shared" si="5"/>
        <v>20.569599924455897</v>
      </c>
      <c r="AB31" s="270">
        <f t="shared" si="5"/>
        <v>21.148220145444498</v>
      </c>
      <c r="AC31" s="270">
        <f t="shared" si="5"/>
        <v>21.558349257672205</v>
      </c>
      <c r="AD31" s="270">
        <f t="shared" si="5"/>
        <v>22.070554363616292</v>
      </c>
      <c r="AE31" s="270">
        <f t="shared" si="5"/>
        <v>27.438389291934968</v>
      </c>
      <c r="AF31" s="270">
        <f t="shared" si="5"/>
        <v>23.13207079084869</v>
      </c>
      <c r="AG31" s="270">
        <f t="shared" si="5"/>
        <v>23.681981399212724</v>
      </c>
      <c r="AH31" s="270">
        <f t="shared" si="5"/>
        <v>24.245071949557722</v>
      </c>
      <c r="AI31" s="270">
        <f t="shared" si="5"/>
        <v>24.821660583968637</v>
      </c>
      <c r="AJ31" s="270">
        <f t="shared" si="5"/>
        <v>30.891890189588036</v>
      </c>
      <c r="AK31" s="270">
        <f t="shared" si="5"/>
        <v>26.016643494060215</v>
      </c>
      <c r="AL31" s="264"/>
      <c r="AM31" s="264"/>
    </row>
    <row r="32" spans="1:39" ht="23.25">
      <c r="A32" s="264"/>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row>
    <row r="33" spans="1:39" ht="23.25">
      <c r="A33" s="264" t="s">
        <v>268</v>
      </c>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row>
    <row r="34" spans="1:39" ht="23.25">
      <c r="A34" s="264"/>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row>
    <row r="35" spans="1:39" ht="23.25">
      <c r="A35" s="273" t="s">
        <v>264</v>
      </c>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row>
    <row r="36" spans="1:39" ht="23.25">
      <c r="A36" s="274" t="s">
        <v>266</v>
      </c>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row>
    <row r="37" spans="1:39" ht="23.25">
      <c r="A37" s="274" t="s">
        <v>258</v>
      </c>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row>
    <row r="38" spans="1:39" ht="23.25">
      <c r="A38" s="274" t="s">
        <v>259</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row>
    <row r="39" ht="23.25">
      <c r="A39" s="274" t="s">
        <v>267</v>
      </c>
    </row>
    <row r="40" ht="23.25">
      <c r="A40" s="274" t="s">
        <v>270</v>
      </c>
    </row>
  </sheetData>
  <sheetProtection/>
  <printOptions horizontalCentered="1"/>
  <pageMargins left="0.75" right="0.75" top="1" bottom="1" header="0.5" footer="0.5"/>
  <pageSetup fitToWidth="2" fitToHeight="1" horizontalDpi="600" verticalDpi="600" orientation="landscape" paperSize="17" scale="41"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sheetPr>
    <tabColor theme="6" tint="0.7999799847602844"/>
  </sheetPr>
  <dimension ref="A1:BC29"/>
  <sheetViews>
    <sheetView zoomScalePageLayoutView="0" workbookViewId="0" topLeftCell="A1">
      <selection activeCell="A1" sqref="A1"/>
    </sheetView>
  </sheetViews>
  <sheetFormatPr defaultColWidth="9.140625" defaultRowHeight="12.75"/>
  <cols>
    <col min="1" max="1" width="45.7109375" style="3" bestFit="1" customWidth="1"/>
    <col min="2" max="2" width="30.140625" style="3" customWidth="1"/>
    <col min="3" max="3" width="12.421875" style="14" customWidth="1"/>
    <col min="4" max="4" width="17.57421875" style="14" customWidth="1"/>
    <col min="5" max="5" width="15.00390625" style="3" customWidth="1"/>
    <col min="6" max="55" width="13.28125" style="3" bestFit="1" customWidth="1"/>
    <col min="56" max="16384" width="9.140625" style="3" customWidth="1"/>
  </cols>
  <sheetData>
    <row r="1" spans="1:55" ht="26.25">
      <c r="A1" s="7" t="s">
        <v>145</v>
      </c>
      <c r="B1" s="8"/>
      <c r="C1" s="8"/>
      <c r="D1" s="8"/>
      <c r="E1" s="8"/>
      <c r="F1" s="8"/>
      <c r="G1" s="8"/>
      <c r="H1" s="8"/>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236" customFormat="1" ht="21">
      <c r="A2" s="236" t="s">
        <v>99</v>
      </c>
    </row>
    <row r="3" spans="1:55" ht="21">
      <c r="A3" s="5" t="s">
        <v>141</v>
      </c>
      <c r="B3" s="8"/>
      <c r="C3" s="8"/>
      <c r="D3" s="8"/>
      <c r="E3" s="8"/>
      <c r="F3" s="8"/>
      <c r="G3" s="8"/>
      <c r="H3" s="8"/>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 ht="16.5" thickBot="1">
      <c r="A4" s="141" t="s">
        <v>137</v>
      </c>
      <c r="B4" s="6"/>
      <c r="C4" s="12"/>
      <c r="D4" s="12"/>
      <c r="E4" s="6"/>
    </row>
    <row r="5" spans="1:55" s="13" customFormat="1" ht="16.5" thickBot="1">
      <c r="A5" s="20"/>
      <c r="B5" s="20"/>
      <c r="C5" s="21"/>
      <c r="D5" s="21"/>
      <c r="E5" s="20"/>
      <c r="F5" s="237" t="s">
        <v>59</v>
      </c>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9"/>
    </row>
    <row r="6" spans="1:55" s="13" customFormat="1" ht="20.25" customHeight="1" thickBot="1">
      <c r="A6" s="27" t="s">
        <v>32</v>
      </c>
      <c r="B6" s="28" t="s">
        <v>55</v>
      </c>
      <c r="C6" s="29" t="s">
        <v>104</v>
      </c>
      <c r="D6" s="29" t="s">
        <v>14</v>
      </c>
      <c r="E6" s="30" t="s">
        <v>15</v>
      </c>
      <c r="F6" s="31">
        <v>1</v>
      </c>
      <c r="G6" s="29">
        <v>2</v>
      </c>
      <c r="H6" s="29">
        <v>3</v>
      </c>
      <c r="I6" s="29">
        <v>4</v>
      </c>
      <c r="J6" s="29">
        <v>5</v>
      </c>
      <c r="K6" s="29">
        <v>6</v>
      </c>
      <c r="L6" s="29">
        <v>7</v>
      </c>
      <c r="M6" s="29">
        <v>8</v>
      </c>
      <c r="N6" s="29">
        <v>9</v>
      </c>
      <c r="O6" s="30">
        <v>10</v>
      </c>
      <c r="P6" s="29">
        <v>11</v>
      </c>
      <c r="Q6" s="29">
        <v>12</v>
      </c>
      <c r="R6" s="29">
        <v>13</v>
      </c>
      <c r="S6" s="30">
        <v>14</v>
      </c>
      <c r="T6" s="29">
        <v>15</v>
      </c>
      <c r="U6" s="29">
        <v>16</v>
      </c>
      <c r="V6" s="29">
        <v>17</v>
      </c>
      <c r="W6" s="30">
        <v>18</v>
      </c>
      <c r="X6" s="29">
        <v>19</v>
      </c>
      <c r="Y6" s="29">
        <v>20</v>
      </c>
      <c r="Z6" s="29">
        <v>21</v>
      </c>
      <c r="AA6" s="30">
        <v>22</v>
      </c>
      <c r="AB6" s="29">
        <v>23</v>
      </c>
      <c r="AC6" s="29">
        <v>24</v>
      </c>
      <c r="AD6" s="29">
        <v>25</v>
      </c>
      <c r="AE6" s="30">
        <v>26</v>
      </c>
      <c r="AF6" s="29">
        <v>27</v>
      </c>
      <c r="AG6" s="29">
        <v>28</v>
      </c>
      <c r="AH6" s="29">
        <v>29</v>
      </c>
      <c r="AI6" s="30">
        <v>30</v>
      </c>
      <c r="AJ6" s="29">
        <v>31</v>
      </c>
      <c r="AK6" s="29">
        <v>32</v>
      </c>
      <c r="AL6" s="29">
        <v>33</v>
      </c>
      <c r="AM6" s="30">
        <v>34</v>
      </c>
      <c r="AN6" s="29">
        <v>35</v>
      </c>
      <c r="AO6" s="29">
        <v>36</v>
      </c>
      <c r="AP6" s="29">
        <v>37</v>
      </c>
      <c r="AQ6" s="30">
        <v>38</v>
      </c>
      <c r="AR6" s="29">
        <v>39</v>
      </c>
      <c r="AS6" s="29">
        <v>40</v>
      </c>
      <c r="AT6" s="29">
        <v>41</v>
      </c>
      <c r="AU6" s="30">
        <v>42</v>
      </c>
      <c r="AV6" s="29">
        <v>43</v>
      </c>
      <c r="AW6" s="29">
        <v>44</v>
      </c>
      <c r="AX6" s="29">
        <v>45</v>
      </c>
      <c r="AY6" s="30">
        <v>46</v>
      </c>
      <c r="AZ6" s="29">
        <v>47</v>
      </c>
      <c r="BA6" s="29">
        <v>48</v>
      </c>
      <c r="BB6" s="29">
        <v>49</v>
      </c>
      <c r="BC6" s="30">
        <v>50</v>
      </c>
    </row>
    <row r="7" spans="1:55" s="13" customFormat="1" ht="18" customHeight="1">
      <c r="A7" s="32" t="s">
        <v>142</v>
      </c>
      <c r="B7" s="33"/>
      <c r="C7" s="19"/>
      <c r="D7" s="19"/>
      <c r="E7" s="34"/>
      <c r="F7" s="35"/>
      <c r="G7" s="36"/>
      <c r="H7" s="36"/>
      <c r="I7" s="36"/>
      <c r="J7" s="36"/>
      <c r="K7" s="36"/>
      <c r="L7" s="36"/>
      <c r="M7" s="36"/>
      <c r="N7" s="36"/>
      <c r="O7" s="37"/>
      <c r="P7" s="36"/>
      <c r="Q7" s="36"/>
      <c r="R7" s="36"/>
      <c r="S7" s="37"/>
      <c r="T7" s="36"/>
      <c r="U7" s="36"/>
      <c r="V7" s="36"/>
      <c r="W7" s="37"/>
      <c r="X7" s="36"/>
      <c r="Y7" s="36"/>
      <c r="Z7" s="36"/>
      <c r="AA7" s="37"/>
      <c r="AB7" s="36"/>
      <c r="AC7" s="36"/>
      <c r="AD7" s="36"/>
      <c r="AE7" s="37"/>
      <c r="AF7" s="36"/>
      <c r="AG7" s="36"/>
      <c r="AH7" s="36"/>
      <c r="AI7" s="37"/>
      <c r="AJ7" s="36"/>
      <c r="AK7" s="36"/>
      <c r="AL7" s="36"/>
      <c r="AM7" s="37"/>
      <c r="AN7" s="36"/>
      <c r="AO7" s="36"/>
      <c r="AP7" s="36"/>
      <c r="AQ7" s="37"/>
      <c r="AR7" s="36"/>
      <c r="AS7" s="36"/>
      <c r="AT7" s="36"/>
      <c r="AU7" s="37"/>
      <c r="AV7" s="36"/>
      <c r="AW7" s="36"/>
      <c r="AX7" s="36"/>
      <c r="AY7" s="37"/>
      <c r="AZ7" s="36"/>
      <c r="BA7" s="36"/>
      <c r="BB7" s="36"/>
      <c r="BC7" s="37"/>
    </row>
    <row r="8" spans="1:55" s="13" customFormat="1" ht="15" customHeight="1">
      <c r="A8" s="38" t="s">
        <v>19</v>
      </c>
      <c r="B8" s="18" t="s">
        <v>19</v>
      </c>
      <c r="C8" s="19">
        <v>1</v>
      </c>
      <c r="D8" s="39">
        <f aca="true" t="shared" si="0" ref="D8:D14">87350*1.12</f>
        <v>97832.00000000001</v>
      </c>
      <c r="E8" s="40">
        <f aca="true" t="shared" si="1" ref="E8:E16">D8*C8</f>
        <v>97832.00000000001</v>
      </c>
      <c r="F8" s="41">
        <f>E8</f>
        <v>97832.00000000001</v>
      </c>
      <c r="G8" s="42">
        <f aca="true" t="shared" si="2" ref="G8:BC14">F8</f>
        <v>97832.00000000001</v>
      </c>
      <c r="H8" s="42">
        <f t="shared" si="2"/>
        <v>97832.00000000001</v>
      </c>
      <c r="I8" s="42">
        <f t="shared" si="2"/>
        <v>97832.00000000001</v>
      </c>
      <c r="J8" s="42">
        <f t="shared" si="2"/>
        <v>97832.00000000001</v>
      </c>
      <c r="K8" s="42">
        <f t="shared" si="2"/>
        <v>97832.00000000001</v>
      </c>
      <c r="L8" s="42">
        <f t="shared" si="2"/>
        <v>97832.00000000001</v>
      </c>
      <c r="M8" s="42">
        <f t="shared" si="2"/>
        <v>97832.00000000001</v>
      </c>
      <c r="N8" s="42">
        <f t="shared" si="2"/>
        <v>97832.00000000001</v>
      </c>
      <c r="O8" s="43">
        <f t="shared" si="2"/>
        <v>97832.00000000001</v>
      </c>
      <c r="P8" s="42">
        <f t="shared" si="2"/>
        <v>97832.00000000001</v>
      </c>
      <c r="Q8" s="42">
        <f t="shared" si="2"/>
        <v>97832.00000000001</v>
      </c>
      <c r="R8" s="42">
        <f t="shared" si="2"/>
        <v>97832.00000000001</v>
      </c>
      <c r="S8" s="43">
        <f t="shared" si="2"/>
        <v>97832.00000000001</v>
      </c>
      <c r="T8" s="42">
        <f t="shared" si="2"/>
        <v>97832.00000000001</v>
      </c>
      <c r="U8" s="42">
        <f t="shared" si="2"/>
        <v>97832.00000000001</v>
      </c>
      <c r="V8" s="42">
        <f t="shared" si="2"/>
        <v>97832.00000000001</v>
      </c>
      <c r="W8" s="43">
        <f t="shared" si="2"/>
        <v>97832.00000000001</v>
      </c>
      <c r="X8" s="42">
        <f t="shared" si="2"/>
        <v>97832.00000000001</v>
      </c>
      <c r="Y8" s="42">
        <f t="shared" si="2"/>
        <v>97832.00000000001</v>
      </c>
      <c r="Z8" s="42">
        <f t="shared" si="2"/>
        <v>97832.00000000001</v>
      </c>
      <c r="AA8" s="43">
        <f t="shared" si="2"/>
        <v>97832.00000000001</v>
      </c>
      <c r="AB8" s="42">
        <f t="shared" si="2"/>
        <v>97832.00000000001</v>
      </c>
      <c r="AC8" s="42">
        <f t="shared" si="2"/>
        <v>97832.00000000001</v>
      </c>
      <c r="AD8" s="42">
        <f t="shared" si="2"/>
        <v>97832.00000000001</v>
      </c>
      <c r="AE8" s="43">
        <f t="shared" si="2"/>
        <v>97832.00000000001</v>
      </c>
      <c r="AF8" s="42">
        <f t="shared" si="2"/>
        <v>97832.00000000001</v>
      </c>
      <c r="AG8" s="42">
        <f t="shared" si="2"/>
        <v>97832.00000000001</v>
      </c>
      <c r="AH8" s="42">
        <f t="shared" si="2"/>
        <v>97832.00000000001</v>
      </c>
      <c r="AI8" s="43">
        <f t="shared" si="2"/>
        <v>97832.00000000001</v>
      </c>
      <c r="AJ8" s="42">
        <f t="shared" si="2"/>
        <v>97832.00000000001</v>
      </c>
      <c r="AK8" s="42">
        <f t="shared" si="2"/>
        <v>97832.00000000001</v>
      </c>
      <c r="AL8" s="42">
        <f t="shared" si="2"/>
        <v>97832.00000000001</v>
      </c>
      <c r="AM8" s="43">
        <f t="shared" si="2"/>
        <v>97832.00000000001</v>
      </c>
      <c r="AN8" s="42">
        <f t="shared" si="2"/>
        <v>97832.00000000001</v>
      </c>
      <c r="AO8" s="42">
        <f t="shared" si="2"/>
        <v>97832.00000000001</v>
      </c>
      <c r="AP8" s="42">
        <f t="shared" si="2"/>
        <v>97832.00000000001</v>
      </c>
      <c r="AQ8" s="43">
        <f t="shared" si="2"/>
        <v>97832.00000000001</v>
      </c>
      <c r="AR8" s="42">
        <f t="shared" si="2"/>
        <v>97832.00000000001</v>
      </c>
      <c r="AS8" s="42">
        <f t="shared" si="2"/>
        <v>97832.00000000001</v>
      </c>
      <c r="AT8" s="42">
        <f t="shared" si="2"/>
        <v>97832.00000000001</v>
      </c>
      <c r="AU8" s="43">
        <f t="shared" si="2"/>
        <v>97832.00000000001</v>
      </c>
      <c r="AV8" s="42">
        <f t="shared" si="2"/>
        <v>97832.00000000001</v>
      </c>
      <c r="AW8" s="42">
        <f t="shared" si="2"/>
        <v>97832.00000000001</v>
      </c>
      <c r="AX8" s="42">
        <f t="shared" si="2"/>
        <v>97832.00000000001</v>
      </c>
      <c r="AY8" s="43">
        <f t="shared" si="2"/>
        <v>97832.00000000001</v>
      </c>
      <c r="AZ8" s="42">
        <f t="shared" si="2"/>
        <v>97832.00000000001</v>
      </c>
      <c r="BA8" s="42">
        <f t="shared" si="2"/>
        <v>97832.00000000001</v>
      </c>
      <c r="BB8" s="42">
        <f t="shared" si="2"/>
        <v>97832.00000000001</v>
      </c>
      <c r="BC8" s="43">
        <f t="shared" si="2"/>
        <v>97832.00000000001</v>
      </c>
    </row>
    <row r="9" spans="1:55" s="13" customFormat="1" ht="15.75">
      <c r="A9" s="38" t="s">
        <v>20</v>
      </c>
      <c r="B9" s="18" t="s">
        <v>20</v>
      </c>
      <c r="C9" s="19">
        <v>1</v>
      </c>
      <c r="D9" s="39">
        <f t="shared" si="0"/>
        <v>97832.00000000001</v>
      </c>
      <c r="E9" s="40">
        <f t="shared" si="1"/>
        <v>97832.00000000001</v>
      </c>
      <c r="F9" s="41">
        <f aca="true" t="shared" si="3" ref="F9:U16">E9</f>
        <v>97832.00000000001</v>
      </c>
      <c r="G9" s="42">
        <f t="shared" si="3"/>
        <v>97832.00000000001</v>
      </c>
      <c r="H9" s="42">
        <f t="shared" si="3"/>
        <v>97832.00000000001</v>
      </c>
      <c r="I9" s="42">
        <f t="shared" si="3"/>
        <v>97832.00000000001</v>
      </c>
      <c r="J9" s="42">
        <f t="shared" si="3"/>
        <v>97832.00000000001</v>
      </c>
      <c r="K9" s="42">
        <f t="shared" si="3"/>
        <v>97832.00000000001</v>
      </c>
      <c r="L9" s="42">
        <f t="shared" si="3"/>
        <v>97832.00000000001</v>
      </c>
      <c r="M9" s="42">
        <f t="shared" si="3"/>
        <v>97832.00000000001</v>
      </c>
      <c r="N9" s="42">
        <f t="shared" si="3"/>
        <v>97832.00000000001</v>
      </c>
      <c r="O9" s="43">
        <f t="shared" si="3"/>
        <v>97832.00000000001</v>
      </c>
      <c r="P9" s="42">
        <f t="shared" si="2"/>
        <v>97832.00000000001</v>
      </c>
      <c r="Q9" s="42">
        <f t="shared" si="2"/>
        <v>97832.00000000001</v>
      </c>
      <c r="R9" s="42">
        <f t="shared" si="2"/>
        <v>97832.00000000001</v>
      </c>
      <c r="S9" s="43">
        <f t="shared" si="2"/>
        <v>97832.00000000001</v>
      </c>
      <c r="T9" s="42">
        <f t="shared" si="2"/>
        <v>97832.00000000001</v>
      </c>
      <c r="U9" s="42">
        <f t="shared" si="2"/>
        <v>97832.00000000001</v>
      </c>
      <c r="V9" s="42">
        <f t="shared" si="2"/>
        <v>97832.00000000001</v>
      </c>
      <c r="W9" s="43">
        <f t="shared" si="2"/>
        <v>97832.00000000001</v>
      </c>
      <c r="X9" s="42">
        <f t="shared" si="2"/>
        <v>97832.00000000001</v>
      </c>
      <c r="Y9" s="42">
        <f t="shared" si="2"/>
        <v>97832.00000000001</v>
      </c>
      <c r="Z9" s="42">
        <f t="shared" si="2"/>
        <v>97832.00000000001</v>
      </c>
      <c r="AA9" s="43">
        <f t="shared" si="2"/>
        <v>97832.00000000001</v>
      </c>
      <c r="AB9" s="42">
        <f t="shared" si="2"/>
        <v>97832.00000000001</v>
      </c>
      <c r="AC9" s="42">
        <f t="shared" si="2"/>
        <v>97832.00000000001</v>
      </c>
      <c r="AD9" s="42">
        <f t="shared" si="2"/>
        <v>97832.00000000001</v>
      </c>
      <c r="AE9" s="43">
        <f t="shared" si="2"/>
        <v>97832.00000000001</v>
      </c>
      <c r="AF9" s="42">
        <f t="shared" si="2"/>
        <v>97832.00000000001</v>
      </c>
      <c r="AG9" s="42">
        <f t="shared" si="2"/>
        <v>97832.00000000001</v>
      </c>
      <c r="AH9" s="42">
        <f t="shared" si="2"/>
        <v>97832.00000000001</v>
      </c>
      <c r="AI9" s="43">
        <f t="shared" si="2"/>
        <v>97832.00000000001</v>
      </c>
      <c r="AJ9" s="42">
        <f t="shared" si="2"/>
        <v>97832.00000000001</v>
      </c>
      <c r="AK9" s="42">
        <f t="shared" si="2"/>
        <v>97832.00000000001</v>
      </c>
      <c r="AL9" s="42">
        <f t="shared" si="2"/>
        <v>97832.00000000001</v>
      </c>
      <c r="AM9" s="43">
        <f t="shared" si="2"/>
        <v>97832.00000000001</v>
      </c>
      <c r="AN9" s="42">
        <f t="shared" si="2"/>
        <v>97832.00000000001</v>
      </c>
      <c r="AO9" s="42">
        <f t="shared" si="2"/>
        <v>97832.00000000001</v>
      </c>
      <c r="AP9" s="42">
        <f t="shared" si="2"/>
        <v>97832.00000000001</v>
      </c>
      <c r="AQ9" s="43">
        <f t="shared" si="2"/>
        <v>97832.00000000001</v>
      </c>
      <c r="AR9" s="42">
        <f t="shared" si="2"/>
        <v>97832.00000000001</v>
      </c>
      <c r="AS9" s="42">
        <f t="shared" si="2"/>
        <v>97832.00000000001</v>
      </c>
      <c r="AT9" s="42">
        <f t="shared" si="2"/>
        <v>97832.00000000001</v>
      </c>
      <c r="AU9" s="43">
        <f t="shared" si="2"/>
        <v>97832.00000000001</v>
      </c>
      <c r="AV9" s="42">
        <f t="shared" si="2"/>
        <v>97832.00000000001</v>
      </c>
      <c r="AW9" s="42">
        <f t="shared" si="2"/>
        <v>97832.00000000001</v>
      </c>
      <c r="AX9" s="42">
        <f t="shared" si="2"/>
        <v>97832.00000000001</v>
      </c>
      <c r="AY9" s="43">
        <f t="shared" si="2"/>
        <v>97832.00000000001</v>
      </c>
      <c r="AZ9" s="42">
        <f t="shared" si="2"/>
        <v>97832.00000000001</v>
      </c>
      <c r="BA9" s="42">
        <f t="shared" si="2"/>
        <v>97832.00000000001</v>
      </c>
      <c r="BB9" s="42">
        <f t="shared" si="2"/>
        <v>97832.00000000001</v>
      </c>
      <c r="BC9" s="43">
        <f t="shared" si="2"/>
        <v>97832.00000000001</v>
      </c>
    </row>
    <row r="10" spans="1:55" s="13" customFormat="1" ht="15.75">
      <c r="A10" s="38" t="s">
        <v>21</v>
      </c>
      <c r="B10" s="18" t="s">
        <v>21</v>
      </c>
      <c r="C10" s="19">
        <v>1</v>
      </c>
      <c r="D10" s="39">
        <f t="shared" si="0"/>
        <v>97832.00000000001</v>
      </c>
      <c r="E10" s="40">
        <f t="shared" si="1"/>
        <v>97832.00000000001</v>
      </c>
      <c r="F10" s="41">
        <f t="shared" si="3"/>
        <v>97832.00000000001</v>
      </c>
      <c r="G10" s="42">
        <f t="shared" si="3"/>
        <v>97832.00000000001</v>
      </c>
      <c r="H10" s="42">
        <f t="shared" si="3"/>
        <v>97832.00000000001</v>
      </c>
      <c r="I10" s="42">
        <f t="shared" si="3"/>
        <v>97832.00000000001</v>
      </c>
      <c r="J10" s="42">
        <f t="shared" si="3"/>
        <v>97832.00000000001</v>
      </c>
      <c r="K10" s="42">
        <f t="shared" si="3"/>
        <v>97832.00000000001</v>
      </c>
      <c r="L10" s="42">
        <f t="shared" si="3"/>
        <v>97832.00000000001</v>
      </c>
      <c r="M10" s="42">
        <f t="shared" si="3"/>
        <v>97832.00000000001</v>
      </c>
      <c r="N10" s="42">
        <f t="shared" si="3"/>
        <v>97832.00000000001</v>
      </c>
      <c r="O10" s="43">
        <f t="shared" si="3"/>
        <v>97832.00000000001</v>
      </c>
      <c r="P10" s="42">
        <f t="shared" si="2"/>
        <v>97832.00000000001</v>
      </c>
      <c r="Q10" s="42">
        <f t="shared" si="2"/>
        <v>97832.00000000001</v>
      </c>
      <c r="R10" s="42">
        <f t="shared" si="2"/>
        <v>97832.00000000001</v>
      </c>
      <c r="S10" s="43">
        <f t="shared" si="2"/>
        <v>97832.00000000001</v>
      </c>
      <c r="T10" s="42">
        <f t="shared" si="2"/>
        <v>97832.00000000001</v>
      </c>
      <c r="U10" s="42">
        <f t="shared" si="2"/>
        <v>97832.00000000001</v>
      </c>
      <c r="V10" s="42">
        <f t="shared" si="2"/>
        <v>97832.00000000001</v>
      </c>
      <c r="W10" s="43">
        <f t="shared" si="2"/>
        <v>97832.00000000001</v>
      </c>
      <c r="X10" s="42">
        <f t="shared" si="2"/>
        <v>97832.00000000001</v>
      </c>
      <c r="Y10" s="42">
        <f t="shared" si="2"/>
        <v>97832.00000000001</v>
      </c>
      <c r="Z10" s="42">
        <f t="shared" si="2"/>
        <v>97832.00000000001</v>
      </c>
      <c r="AA10" s="43">
        <f t="shared" si="2"/>
        <v>97832.00000000001</v>
      </c>
      <c r="AB10" s="42">
        <f t="shared" si="2"/>
        <v>97832.00000000001</v>
      </c>
      <c r="AC10" s="42">
        <f t="shared" si="2"/>
        <v>97832.00000000001</v>
      </c>
      <c r="AD10" s="42">
        <f t="shared" si="2"/>
        <v>97832.00000000001</v>
      </c>
      <c r="AE10" s="43">
        <f t="shared" si="2"/>
        <v>97832.00000000001</v>
      </c>
      <c r="AF10" s="42">
        <f t="shared" si="2"/>
        <v>97832.00000000001</v>
      </c>
      <c r="AG10" s="42">
        <f t="shared" si="2"/>
        <v>97832.00000000001</v>
      </c>
      <c r="AH10" s="42">
        <f t="shared" si="2"/>
        <v>97832.00000000001</v>
      </c>
      <c r="AI10" s="43">
        <f t="shared" si="2"/>
        <v>97832.00000000001</v>
      </c>
      <c r="AJ10" s="42">
        <f t="shared" si="2"/>
        <v>97832.00000000001</v>
      </c>
      <c r="AK10" s="42">
        <f t="shared" si="2"/>
        <v>97832.00000000001</v>
      </c>
      <c r="AL10" s="42">
        <f t="shared" si="2"/>
        <v>97832.00000000001</v>
      </c>
      <c r="AM10" s="43">
        <f t="shared" si="2"/>
        <v>97832.00000000001</v>
      </c>
      <c r="AN10" s="42">
        <f t="shared" si="2"/>
        <v>97832.00000000001</v>
      </c>
      <c r="AO10" s="42">
        <f t="shared" si="2"/>
        <v>97832.00000000001</v>
      </c>
      <c r="AP10" s="42">
        <f t="shared" si="2"/>
        <v>97832.00000000001</v>
      </c>
      <c r="AQ10" s="43">
        <f t="shared" si="2"/>
        <v>97832.00000000001</v>
      </c>
      <c r="AR10" s="42">
        <f t="shared" si="2"/>
        <v>97832.00000000001</v>
      </c>
      <c r="AS10" s="42">
        <f t="shared" si="2"/>
        <v>97832.00000000001</v>
      </c>
      <c r="AT10" s="42">
        <f t="shared" si="2"/>
        <v>97832.00000000001</v>
      </c>
      <c r="AU10" s="43">
        <f t="shared" si="2"/>
        <v>97832.00000000001</v>
      </c>
      <c r="AV10" s="42">
        <f t="shared" si="2"/>
        <v>97832.00000000001</v>
      </c>
      <c r="AW10" s="42">
        <f t="shared" si="2"/>
        <v>97832.00000000001</v>
      </c>
      <c r="AX10" s="42">
        <f t="shared" si="2"/>
        <v>97832.00000000001</v>
      </c>
      <c r="AY10" s="43">
        <f t="shared" si="2"/>
        <v>97832.00000000001</v>
      </c>
      <c r="AZ10" s="42">
        <f t="shared" si="2"/>
        <v>97832.00000000001</v>
      </c>
      <c r="BA10" s="42">
        <f t="shared" si="2"/>
        <v>97832.00000000001</v>
      </c>
      <c r="BB10" s="42">
        <f t="shared" si="2"/>
        <v>97832.00000000001</v>
      </c>
      <c r="BC10" s="43">
        <f t="shared" si="2"/>
        <v>97832.00000000001</v>
      </c>
    </row>
    <row r="11" spans="1:55" s="13" customFormat="1" ht="15.75">
      <c r="A11" s="38" t="s">
        <v>22</v>
      </c>
      <c r="B11" s="18" t="s">
        <v>22</v>
      </c>
      <c r="C11" s="19">
        <v>0.5</v>
      </c>
      <c r="D11" s="39">
        <f t="shared" si="0"/>
        <v>97832.00000000001</v>
      </c>
      <c r="E11" s="40">
        <f t="shared" si="1"/>
        <v>48916.00000000001</v>
      </c>
      <c r="F11" s="41">
        <f t="shared" si="3"/>
        <v>48916.00000000001</v>
      </c>
      <c r="G11" s="42">
        <f t="shared" si="3"/>
        <v>48916.00000000001</v>
      </c>
      <c r="H11" s="42">
        <f t="shared" si="3"/>
        <v>48916.00000000001</v>
      </c>
      <c r="I11" s="42">
        <f t="shared" si="3"/>
        <v>48916.00000000001</v>
      </c>
      <c r="J11" s="42">
        <f t="shared" si="3"/>
        <v>48916.00000000001</v>
      </c>
      <c r="K11" s="42">
        <f t="shared" si="3"/>
        <v>48916.00000000001</v>
      </c>
      <c r="L11" s="42">
        <f t="shared" si="3"/>
        <v>48916.00000000001</v>
      </c>
      <c r="M11" s="42">
        <f t="shared" si="3"/>
        <v>48916.00000000001</v>
      </c>
      <c r="N11" s="42">
        <f t="shared" si="3"/>
        <v>48916.00000000001</v>
      </c>
      <c r="O11" s="43">
        <f t="shared" si="3"/>
        <v>48916.00000000001</v>
      </c>
      <c r="P11" s="42">
        <f t="shared" si="2"/>
        <v>48916.00000000001</v>
      </c>
      <c r="Q11" s="42">
        <f t="shared" si="2"/>
        <v>48916.00000000001</v>
      </c>
      <c r="R11" s="42">
        <f t="shared" si="2"/>
        <v>48916.00000000001</v>
      </c>
      <c r="S11" s="43">
        <f t="shared" si="2"/>
        <v>48916.00000000001</v>
      </c>
      <c r="T11" s="42">
        <f t="shared" si="2"/>
        <v>48916.00000000001</v>
      </c>
      <c r="U11" s="42">
        <f t="shared" si="2"/>
        <v>48916.00000000001</v>
      </c>
      <c r="V11" s="42">
        <f t="shared" si="2"/>
        <v>48916.00000000001</v>
      </c>
      <c r="W11" s="43">
        <f t="shared" si="2"/>
        <v>48916.00000000001</v>
      </c>
      <c r="X11" s="42">
        <f t="shared" si="2"/>
        <v>48916.00000000001</v>
      </c>
      <c r="Y11" s="42">
        <f t="shared" si="2"/>
        <v>48916.00000000001</v>
      </c>
      <c r="Z11" s="42">
        <f t="shared" si="2"/>
        <v>48916.00000000001</v>
      </c>
      <c r="AA11" s="43">
        <f t="shared" si="2"/>
        <v>48916.00000000001</v>
      </c>
      <c r="AB11" s="42">
        <f t="shared" si="2"/>
        <v>48916.00000000001</v>
      </c>
      <c r="AC11" s="42">
        <f t="shared" si="2"/>
        <v>48916.00000000001</v>
      </c>
      <c r="AD11" s="42">
        <f t="shared" si="2"/>
        <v>48916.00000000001</v>
      </c>
      <c r="AE11" s="43">
        <f t="shared" si="2"/>
        <v>48916.00000000001</v>
      </c>
      <c r="AF11" s="42">
        <f t="shared" si="2"/>
        <v>48916.00000000001</v>
      </c>
      <c r="AG11" s="42">
        <f t="shared" si="2"/>
        <v>48916.00000000001</v>
      </c>
      <c r="AH11" s="42">
        <f t="shared" si="2"/>
        <v>48916.00000000001</v>
      </c>
      <c r="AI11" s="43">
        <f t="shared" si="2"/>
        <v>48916.00000000001</v>
      </c>
      <c r="AJ11" s="42">
        <f t="shared" si="2"/>
        <v>48916.00000000001</v>
      </c>
      <c r="AK11" s="42">
        <f t="shared" si="2"/>
        <v>48916.00000000001</v>
      </c>
      <c r="AL11" s="42">
        <f t="shared" si="2"/>
        <v>48916.00000000001</v>
      </c>
      <c r="AM11" s="43">
        <f t="shared" si="2"/>
        <v>48916.00000000001</v>
      </c>
      <c r="AN11" s="42">
        <f t="shared" si="2"/>
        <v>48916.00000000001</v>
      </c>
      <c r="AO11" s="42">
        <f t="shared" si="2"/>
        <v>48916.00000000001</v>
      </c>
      <c r="AP11" s="42">
        <f t="shared" si="2"/>
        <v>48916.00000000001</v>
      </c>
      <c r="AQ11" s="43">
        <f t="shared" si="2"/>
        <v>48916.00000000001</v>
      </c>
      <c r="AR11" s="42">
        <f t="shared" si="2"/>
        <v>48916.00000000001</v>
      </c>
      <c r="AS11" s="42">
        <f t="shared" si="2"/>
        <v>48916.00000000001</v>
      </c>
      <c r="AT11" s="42">
        <f t="shared" si="2"/>
        <v>48916.00000000001</v>
      </c>
      <c r="AU11" s="43">
        <f t="shared" si="2"/>
        <v>48916.00000000001</v>
      </c>
      <c r="AV11" s="42">
        <f t="shared" si="2"/>
        <v>48916.00000000001</v>
      </c>
      <c r="AW11" s="42">
        <f t="shared" si="2"/>
        <v>48916.00000000001</v>
      </c>
      <c r="AX11" s="42">
        <f t="shared" si="2"/>
        <v>48916.00000000001</v>
      </c>
      <c r="AY11" s="43">
        <f t="shared" si="2"/>
        <v>48916.00000000001</v>
      </c>
      <c r="AZ11" s="42">
        <f t="shared" si="2"/>
        <v>48916.00000000001</v>
      </c>
      <c r="BA11" s="42">
        <f t="shared" si="2"/>
        <v>48916.00000000001</v>
      </c>
      <c r="BB11" s="42">
        <f t="shared" si="2"/>
        <v>48916.00000000001</v>
      </c>
      <c r="BC11" s="43">
        <f t="shared" si="2"/>
        <v>48916.00000000001</v>
      </c>
    </row>
    <row r="12" spans="1:55" s="13" customFormat="1" ht="15.75">
      <c r="A12" s="38" t="s">
        <v>23</v>
      </c>
      <c r="B12" s="18" t="s">
        <v>23</v>
      </c>
      <c r="C12" s="19">
        <v>0.5</v>
      </c>
      <c r="D12" s="39">
        <f t="shared" si="0"/>
        <v>97832.00000000001</v>
      </c>
      <c r="E12" s="40">
        <f t="shared" si="1"/>
        <v>48916.00000000001</v>
      </c>
      <c r="F12" s="41">
        <f t="shared" si="3"/>
        <v>48916.00000000001</v>
      </c>
      <c r="G12" s="42">
        <f t="shared" si="3"/>
        <v>48916.00000000001</v>
      </c>
      <c r="H12" s="42">
        <f t="shared" si="3"/>
        <v>48916.00000000001</v>
      </c>
      <c r="I12" s="42">
        <f t="shared" si="3"/>
        <v>48916.00000000001</v>
      </c>
      <c r="J12" s="42">
        <f t="shared" si="3"/>
        <v>48916.00000000001</v>
      </c>
      <c r="K12" s="42">
        <f t="shared" si="3"/>
        <v>48916.00000000001</v>
      </c>
      <c r="L12" s="42">
        <f t="shared" si="3"/>
        <v>48916.00000000001</v>
      </c>
      <c r="M12" s="42">
        <f t="shared" si="3"/>
        <v>48916.00000000001</v>
      </c>
      <c r="N12" s="42">
        <f t="shared" si="3"/>
        <v>48916.00000000001</v>
      </c>
      <c r="O12" s="43">
        <f t="shared" si="3"/>
        <v>48916.00000000001</v>
      </c>
      <c r="P12" s="42">
        <f t="shared" si="2"/>
        <v>48916.00000000001</v>
      </c>
      <c r="Q12" s="42">
        <f t="shared" si="2"/>
        <v>48916.00000000001</v>
      </c>
      <c r="R12" s="42">
        <f t="shared" si="2"/>
        <v>48916.00000000001</v>
      </c>
      <c r="S12" s="43">
        <f t="shared" si="2"/>
        <v>48916.00000000001</v>
      </c>
      <c r="T12" s="42">
        <f t="shared" si="2"/>
        <v>48916.00000000001</v>
      </c>
      <c r="U12" s="42">
        <f t="shared" si="2"/>
        <v>48916.00000000001</v>
      </c>
      <c r="V12" s="42">
        <f t="shared" si="2"/>
        <v>48916.00000000001</v>
      </c>
      <c r="W12" s="43">
        <f t="shared" si="2"/>
        <v>48916.00000000001</v>
      </c>
      <c r="X12" s="42">
        <f t="shared" si="2"/>
        <v>48916.00000000001</v>
      </c>
      <c r="Y12" s="42">
        <f t="shared" si="2"/>
        <v>48916.00000000001</v>
      </c>
      <c r="Z12" s="42">
        <f t="shared" si="2"/>
        <v>48916.00000000001</v>
      </c>
      <c r="AA12" s="43">
        <f t="shared" si="2"/>
        <v>48916.00000000001</v>
      </c>
      <c r="AB12" s="42">
        <f t="shared" si="2"/>
        <v>48916.00000000001</v>
      </c>
      <c r="AC12" s="42">
        <f t="shared" si="2"/>
        <v>48916.00000000001</v>
      </c>
      <c r="AD12" s="42">
        <f t="shared" si="2"/>
        <v>48916.00000000001</v>
      </c>
      <c r="AE12" s="43">
        <f t="shared" si="2"/>
        <v>48916.00000000001</v>
      </c>
      <c r="AF12" s="42">
        <f t="shared" si="2"/>
        <v>48916.00000000001</v>
      </c>
      <c r="AG12" s="42">
        <f t="shared" si="2"/>
        <v>48916.00000000001</v>
      </c>
      <c r="AH12" s="42">
        <f t="shared" si="2"/>
        <v>48916.00000000001</v>
      </c>
      <c r="AI12" s="43">
        <f t="shared" si="2"/>
        <v>48916.00000000001</v>
      </c>
      <c r="AJ12" s="42">
        <f t="shared" si="2"/>
        <v>48916.00000000001</v>
      </c>
      <c r="AK12" s="42">
        <f t="shared" si="2"/>
        <v>48916.00000000001</v>
      </c>
      <c r="AL12" s="42">
        <f t="shared" si="2"/>
        <v>48916.00000000001</v>
      </c>
      <c r="AM12" s="43">
        <f t="shared" si="2"/>
        <v>48916.00000000001</v>
      </c>
      <c r="AN12" s="42">
        <f t="shared" si="2"/>
        <v>48916.00000000001</v>
      </c>
      <c r="AO12" s="42">
        <f t="shared" si="2"/>
        <v>48916.00000000001</v>
      </c>
      <c r="AP12" s="42">
        <f t="shared" si="2"/>
        <v>48916.00000000001</v>
      </c>
      <c r="AQ12" s="43">
        <f t="shared" si="2"/>
        <v>48916.00000000001</v>
      </c>
      <c r="AR12" s="42">
        <f t="shared" si="2"/>
        <v>48916.00000000001</v>
      </c>
      <c r="AS12" s="42">
        <f t="shared" si="2"/>
        <v>48916.00000000001</v>
      </c>
      <c r="AT12" s="42">
        <f t="shared" si="2"/>
        <v>48916.00000000001</v>
      </c>
      <c r="AU12" s="43">
        <f t="shared" si="2"/>
        <v>48916.00000000001</v>
      </c>
      <c r="AV12" s="42">
        <f t="shared" si="2"/>
        <v>48916.00000000001</v>
      </c>
      <c r="AW12" s="42">
        <f t="shared" si="2"/>
        <v>48916.00000000001</v>
      </c>
      <c r="AX12" s="42">
        <f t="shared" si="2"/>
        <v>48916.00000000001</v>
      </c>
      <c r="AY12" s="43">
        <f t="shared" si="2"/>
        <v>48916.00000000001</v>
      </c>
      <c r="AZ12" s="42">
        <f t="shared" si="2"/>
        <v>48916.00000000001</v>
      </c>
      <c r="BA12" s="42">
        <f t="shared" si="2"/>
        <v>48916.00000000001</v>
      </c>
      <c r="BB12" s="42">
        <f t="shared" si="2"/>
        <v>48916.00000000001</v>
      </c>
      <c r="BC12" s="43">
        <f t="shared" si="2"/>
        <v>48916.00000000001</v>
      </c>
    </row>
    <row r="13" spans="1:55" s="13" customFormat="1" ht="15.75">
      <c r="A13" s="38" t="s">
        <v>24</v>
      </c>
      <c r="B13" s="18" t="s">
        <v>24</v>
      </c>
      <c r="C13" s="19">
        <v>0.5</v>
      </c>
      <c r="D13" s="39">
        <f t="shared" si="0"/>
        <v>97832.00000000001</v>
      </c>
      <c r="E13" s="40">
        <f t="shared" si="1"/>
        <v>48916.00000000001</v>
      </c>
      <c r="F13" s="41">
        <f t="shared" si="3"/>
        <v>48916.00000000001</v>
      </c>
      <c r="G13" s="42">
        <f t="shared" si="3"/>
        <v>48916.00000000001</v>
      </c>
      <c r="H13" s="42">
        <f t="shared" si="3"/>
        <v>48916.00000000001</v>
      </c>
      <c r="I13" s="42">
        <f t="shared" si="3"/>
        <v>48916.00000000001</v>
      </c>
      <c r="J13" s="42">
        <f t="shared" si="3"/>
        <v>48916.00000000001</v>
      </c>
      <c r="K13" s="42">
        <f t="shared" si="3"/>
        <v>48916.00000000001</v>
      </c>
      <c r="L13" s="42">
        <f t="shared" si="3"/>
        <v>48916.00000000001</v>
      </c>
      <c r="M13" s="42">
        <f t="shared" si="3"/>
        <v>48916.00000000001</v>
      </c>
      <c r="N13" s="42">
        <f t="shared" si="3"/>
        <v>48916.00000000001</v>
      </c>
      <c r="O13" s="43">
        <f t="shared" si="3"/>
        <v>48916.00000000001</v>
      </c>
      <c r="P13" s="42">
        <f t="shared" si="2"/>
        <v>48916.00000000001</v>
      </c>
      <c r="Q13" s="42">
        <f t="shared" si="2"/>
        <v>48916.00000000001</v>
      </c>
      <c r="R13" s="42">
        <f t="shared" si="2"/>
        <v>48916.00000000001</v>
      </c>
      <c r="S13" s="43">
        <f t="shared" si="2"/>
        <v>48916.00000000001</v>
      </c>
      <c r="T13" s="42">
        <f t="shared" si="2"/>
        <v>48916.00000000001</v>
      </c>
      <c r="U13" s="42">
        <f t="shared" si="2"/>
        <v>48916.00000000001</v>
      </c>
      <c r="V13" s="42">
        <f t="shared" si="2"/>
        <v>48916.00000000001</v>
      </c>
      <c r="W13" s="43">
        <f t="shared" si="2"/>
        <v>48916.00000000001</v>
      </c>
      <c r="X13" s="42">
        <f t="shared" si="2"/>
        <v>48916.00000000001</v>
      </c>
      <c r="Y13" s="42">
        <f t="shared" si="2"/>
        <v>48916.00000000001</v>
      </c>
      <c r="Z13" s="42">
        <f t="shared" si="2"/>
        <v>48916.00000000001</v>
      </c>
      <c r="AA13" s="43">
        <f t="shared" si="2"/>
        <v>48916.00000000001</v>
      </c>
      <c r="AB13" s="42">
        <f t="shared" si="2"/>
        <v>48916.00000000001</v>
      </c>
      <c r="AC13" s="42">
        <f t="shared" si="2"/>
        <v>48916.00000000001</v>
      </c>
      <c r="AD13" s="42">
        <f t="shared" si="2"/>
        <v>48916.00000000001</v>
      </c>
      <c r="AE13" s="43">
        <f t="shared" si="2"/>
        <v>48916.00000000001</v>
      </c>
      <c r="AF13" s="42">
        <f t="shared" si="2"/>
        <v>48916.00000000001</v>
      </c>
      <c r="AG13" s="42">
        <f t="shared" si="2"/>
        <v>48916.00000000001</v>
      </c>
      <c r="AH13" s="42">
        <f t="shared" si="2"/>
        <v>48916.00000000001</v>
      </c>
      <c r="AI13" s="43">
        <f t="shared" si="2"/>
        <v>48916.00000000001</v>
      </c>
      <c r="AJ13" s="42">
        <f t="shared" si="2"/>
        <v>48916.00000000001</v>
      </c>
      <c r="AK13" s="42">
        <f t="shared" si="2"/>
        <v>48916.00000000001</v>
      </c>
      <c r="AL13" s="42">
        <f t="shared" si="2"/>
        <v>48916.00000000001</v>
      </c>
      <c r="AM13" s="43">
        <f t="shared" si="2"/>
        <v>48916.00000000001</v>
      </c>
      <c r="AN13" s="42">
        <f t="shared" si="2"/>
        <v>48916.00000000001</v>
      </c>
      <c r="AO13" s="42">
        <f t="shared" si="2"/>
        <v>48916.00000000001</v>
      </c>
      <c r="AP13" s="42">
        <f t="shared" si="2"/>
        <v>48916.00000000001</v>
      </c>
      <c r="AQ13" s="43">
        <f t="shared" si="2"/>
        <v>48916.00000000001</v>
      </c>
      <c r="AR13" s="42">
        <f t="shared" si="2"/>
        <v>48916.00000000001</v>
      </c>
      <c r="AS13" s="42">
        <f t="shared" si="2"/>
        <v>48916.00000000001</v>
      </c>
      <c r="AT13" s="42">
        <f t="shared" si="2"/>
        <v>48916.00000000001</v>
      </c>
      <c r="AU13" s="43">
        <f t="shared" si="2"/>
        <v>48916.00000000001</v>
      </c>
      <c r="AV13" s="42">
        <f t="shared" si="2"/>
        <v>48916.00000000001</v>
      </c>
      <c r="AW13" s="42">
        <f t="shared" si="2"/>
        <v>48916.00000000001</v>
      </c>
      <c r="AX13" s="42">
        <f t="shared" si="2"/>
        <v>48916.00000000001</v>
      </c>
      <c r="AY13" s="43">
        <f t="shared" si="2"/>
        <v>48916.00000000001</v>
      </c>
      <c r="AZ13" s="42">
        <f t="shared" si="2"/>
        <v>48916.00000000001</v>
      </c>
      <c r="BA13" s="42">
        <f t="shared" si="2"/>
        <v>48916.00000000001</v>
      </c>
      <c r="BB13" s="42">
        <f t="shared" si="2"/>
        <v>48916.00000000001</v>
      </c>
      <c r="BC13" s="43">
        <f t="shared" si="2"/>
        <v>48916.00000000001</v>
      </c>
    </row>
    <row r="14" spans="1:55" s="13" customFormat="1" ht="15.75">
      <c r="A14" s="38" t="s">
        <v>25</v>
      </c>
      <c r="B14" s="18" t="s">
        <v>25</v>
      </c>
      <c r="C14" s="19">
        <v>1</v>
      </c>
      <c r="D14" s="39">
        <f t="shared" si="0"/>
        <v>97832.00000000001</v>
      </c>
      <c r="E14" s="40">
        <f t="shared" si="1"/>
        <v>97832.00000000001</v>
      </c>
      <c r="F14" s="41">
        <f t="shared" si="3"/>
        <v>97832.00000000001</v>
      </c>
      <c r="G14" s="42">
        <f t="shared" si="3"/>
        <v>97832.00000000001</v>
      </c>
      <c r="H14" s="42">
        <f t="shared" si="3"/>
        <v>97832.00000000001</v>
      </c>
      <c r="I14" s="42">
        <f t="shared" si="3"/>
        <v>97832.00000000001</v>
      </c>
      <c r="J14" s="42">
        <f t="shared" si="3"/>
        <v>97832.00000000001</v>
      </c>
      <c r="K14" s="42">
        <f t="shared" si="3"/>
        <v>97832.00000000001</v>
      </c>
      <c r="L14" s="42">
        <f t="shared" si="3"/>
        <v>97832.00000000001</v>
      </c>
      <c r="M14" s="42">
        <f t="shared" si="3"/>
        <v>97832.00000000001</v>
      </c>
      <c r="N14" s="42">
        <f t="shared" si="3"/>
        <v>97832.00000000001</v>
      </c>
      <c r="O14" s="43">
        <f t="shared" si="3"/>
        <v>97832.00000000001</v>
      </c>
      <c r="P14" s="42">
        <f t="shared" si="2"/>
        <v>97832.00000000001</v>
      </c>
      <c r="Q14" s="42">
        <f t="shared" si="2"/>
        <v>97832.00000000001</v>
      </c>
      <c r="R14" s="42">
        <f t="shared" si="2"/>
        <v>97832.00000000001</v>
      </c>
      <c r="S14" s="43">
        <f t="shared" si="2"/>
        <v>97832.00000000001</v>
      </c>
      <c r="T14" s="42">
        <f t="shared" si="2"/>
        <v>97832.00000000001</v>
      </c>
      <c r="U14" s="42">
        <f t="shared" si="2"/>
        <v>97832.00000000001</v>
      </c>
      <c r="V14" s="42">
        <f aca="true" t="shared" si="4" ref="V14:BC16">U14</f>
        <v>97832.00000000001</v>
      </c>
      <c r="W14" s="43">
        <f t="shared" si="4"/>
        <v>97832.00000000001</v>
      </c>
      <c r="X14" s="42">
        <f t="shared" si="4"/>
        <v>97832.00000000001</v>
      </c>
      <c r="Y14" s="42">
        <f t="shared" si="4"/>
        <v>97832.00000000001</v>
      </c>
      <c r="Z14" s="42">
        <f t="shared" si="4"/>
        <v>97832.00000000001</v>
      </c>
      <c r="AA14" s="43">
        <f t="shared" si="4"/>
        <v>97832.00000000001</v>
      </c>
      <c r="AB14" s="42">
        <f t="shared" si="4"/>
        <v>97832.00000000001</v>
      </c>
      <c r="AC14" s="42">
        <f t="shared" si="4"/>
        <v>97832.00000000001</v>
      </c>
      <c r="AD14" s="42">
        <f t="shared" si="4"/>
        <v>97832.00000000001</v>
      </c>
      <c r="AE14" s="43">
        <f t="shared" si="4"/>
        <v>97832.00000000001</v>
      </c>
      <c r="AF14" s="42">
        <f t="shared" si="4"/>
        <v>97832.00000000001</v>
      </c>
      <c r="AG14" s="42">
        <f t="shared" si="4"/>
        <v>97832.00000000001</v>
      </c>
      <c r="AH14" s="42">
        <f t="shared" si="4"/>
        <v>97832.00000000001</v>
      </c>
      <c r="AI14" s="43">
        <f t="shared" si="4"/>
        <v>97832.00000000001</v>
      </c>
      <c r="AJ14" s="42">
        <f t="shared" si="4"/>
        <v>97832.00000000001</v>
      </c>
      <c r="AK14" s="42">
        <f t="shared" si="4"/>
        <v>97832.00000000001</v>
      </c>
      <c r="AL14" s="42">
        <f t="shared" si="4"/>
        <v>97832.00000000001</v>
      </c>
      <c r="AM14" s="43">
        <f t="shared" si="4"/>
        <v>97832.00000000001</v>
      </c>
      <c r="AN14" s="42">
        <f t="shared" si="4"/>
        <v>97832.00000000001</v>
      </c>
      <c r="AO14" s="42">
        <f t="shared" si="4"/>
        <v>97832.00000000001</v>
      </c>
      <c r="AP14" s="42">
        <f t="shared" si="4"/>
        <v>97832.00000000001</v>
      </c>
      <c r="AQ14" s="43">
        <f t="shared" si="4"/>
        <v>97832.00000000001</v>
      </c>
      <c r="AR14" s="42">
        <f t="shared" si="4"/>
        <v>97832.00000000001</v>
      </c>
      <c r="AS14" s="42">
        <f t="shared" si="4"/>
        <v>97832.00000000001</v>
      </c>
      <c r="AT14" s="42">
        <f t="shared" si="4"/>
        <v>97832.00000000001</v>
      </c>
      <c r="AU14" s="43">
        <f t="shared" si="4"/>
        <v>97832.00000000001</v>
      </c>
      <c r="AV14" s="42">
        <f t="shared" si="4"/>
        <v>97832.00000000001</v>
      </c>
      <c r="AW14" s="42">
        <f t="shared" si="4"/>
        <v>97832.00000000001</v>
      </c>
      <c r="AX14" s="42">
        <f t="shared" si="4"/>
        <v>97832.00000000001</v>
      </c>
      <c r="AY14" s="43">
        <f t="shared" si="4"/>
        <v>97832.00000000001</v>
      </c>
      <c r="AZ14" s="42">
        <f t="shared" si="4"/>
        <v>97832.00000000001</v>
      </c>
      <c r="BA14" s="42">
        <f t="shared" si="4"/>
        <v>97832.00000000001</v>
      </c>
      <c r="BB14" s="42">
        <f t="shared" si="4"/>
        <v>97832.00000000001</v>
      </c>
      <c r="BC14" s="43">
        <f t="shared" si="4"/>
        <v>97832.00000000001</v>
      </c>
    </row>
    <row r="15" spans="1:55" s="13" customFormat="1" ht="15.75">
      <c r="A15" s="38" t="s">
        <v>26</v>
      </c>
      <c r="B15" s="44" t="s">
        <v>28</v>
      </c>
      <c r="C15" s="19">
        <v>3</v>
      </c>
      <c r="D15" s="39">
        <f>68650*1.12</f>
        <v>76888.00000000001</v>
      </c>
      <c r="E15" s="40">
        <f t="shared" si="1"/>
        <v>230664.00000000006</v>
      </c>
      <c r="F15" s="41">
        <f t="shared" si="3"/>
        <v>230664.00000000006</v>
      </c>
      <c r="G15" s="42">
        <f t="shared" si="3"/>
        <v>230664.00000000006</v>
      </c>
      <c r="H15" s="42">
        <f t="shared" si="3"/>
        <v>230664.00000000006</v>
      </c>
      <c r="I15" s="42">
        <f t="shared" si="3"/>
        <v>230664.00000000006</v>
      </c>
      <c r="J15" s="42">
        <f t="shared" si="3"/>
        <v>230664.00000000006</v>
      </c>
      <c r="K15" s="42">
        <f t="shared" si="3"/>
        <v>230664.00000000006</v>
      </c>
      <c r="L15" s="42">
        <f t="shared" si="3"/>
        <v>230664.00000000006</v>
      </c>
      <c r="M15" s="42">
        <f t="shared" si="3"/>
        <v>230664.00000000006</v>
      </c>
      <c r="N15" s="42">
        <f t="shared" si="3"/>
        <v>230664.00000000006</v>
      </c>
      <c r="O15" s="43">
        <f t="shared" si="3"/>
        <v>230664.00000000006</v>
      </c>
      <c r="P15" s="42">
        <f t="shared" si="3"/>
        <v>230664.00000000006</v>
      </c>
      <c r="Q15" s="42">
        <f t="shared" si="3"/>
        <v>230664.00000000006</v>
      </c>
      <c r="R15" s="42">
        <f t="shared" si="3"/>
        <v>230664.00000000006</v>
      </c>
      <c r="S15" s="43">
        <f t="shared" si="3"/>
        <v>230664.00000000006</v>
      </c>
      <c r="T15" s="42">
        <f t="shared" si="3"/>
        <v>230664.00000000006</v>
      </c>
      <c r="U15" s="42">
        <f t="shared" si="3"/>
        <v>230664.00000000006</v>
      </c>
      <c r="V15" s="42">
        <f t="shared" si="4"/>
        <v>230664.00000000006</v>
      </c>
      <c r="W15" s="43">
        <f t="shared" si="4"/>
        <v>230664.00000000006</v>
      </c>
      <c r="X15" s="42">
        <f t="shared" si="4"/>
        <v>230664.00000000006</v>
      </c>
      <c r="Y15" s="42">
        <f t="shared" si="4"/>
        <v>230664.00000000006</v>
      </c>
      <c r="Z15" s="42">
        <f t="shared" si="4"/>
        <v>230664.00000000006</v>
      </c>
      <c r="AA15" s="43">
        <f t="shared" si="4"/>
        <v>230664.00000000006</v>
      </c>
      <c r="AB15" s="42">
        <f t="shared" si="4"/>
        <v>230664.00000000006</v>
      </c>
      <c r="AC15" s="42">
        <f t="shared" si="4"/>
        <v>230664.00000000006</v>
      </c>
      <c r="AD15" s="42">
        <f t="shared" si="4"/>
        <v>230664.00000000006</v>
      </c>
      <c r="AE15" s="43">
        <f t="shared" si="4"/>
        <v>230664.00000000006</v>
      </c>
      <c r="AF15" s="42">
        <f t="shared" si="4"/>
        <v>230664.00000000006</v>
      </c>
      <c r="AG15" s="42">
        <f t="shared" si="4"/>
        <v>230664.00000000006</v>
      </c>
      <c r="AH15" s="42">
        <f t="shared" si="4"/>
        <v>230664.00000000006</v>
      </c>
      <c r="AI15" s="43">
        <f t="shared" si="4"/>
        <v>230664.00000000006</v>
      </c>
      <c r="AJ15" s="42">
        <f t="shared" si="4"/>
        <v>230664.00000000006</v>
      </c>
      <c r="AK15" s="42">
        <f t="shared" si="4"/>
        <v>230664.00000000006</v>
      </c>
      <c r="AL15" s="42">
        <f t="shared" si="4"/>
        <v>230664.00000000006</v>
      </c>
      <c r="AM15" s="43">
        <f t="shared" si="4"/>
        <v>230664.00000000006</v>
      </c>
      <c r="AN15" s="42">
        <f t="shared" si="4"/>
        <v>230664.00000000006</v>
      </c>
      <c r="AO15" s="42">
        <f t="shared" si="4"/>
        <v>230664.00000000006</v>
      </c>
      <c r="AP15" s="42">
        <f t="shared" si="4"/>
        <v>230664.00000000006</v>
      </c>
      <c r="AQ15" s="43">
        <f t="shared" si="4"/>
        <v>230664.00000000006</v>
      </c>
      <c r="AR15" s="42">
        <f t="shared" si="4"/>
        <v>230664.00000000006</v>
      </c>
      <c r="AS15" s="42">
        <f t="shared" si="4"/>
        <v>230664.00000000006</v>
      </c>
      <c r="AT15" s="42">
        <f t="shared" si="4"/>
        <v>230664.00000000006</v>
      </c>
      <c r="AU15" s="43">
        <f t="shared" si="4"/>
        <v>230664.00000000006</v>
      </c>
      <c r="AV15" s="42">
        <f t="shared" si="4"/>
        <v>230664.00000000006</v>
      </c>
      <c r="AW15" s="42">
        <f t="shared" si="4"/>
        <v>230664.00000000006</v>
      </c>
      <c r="AX15" s="42">
        <f t="shared" si="4"/>
        <v>230664.00000000006</v>
      </c>
      <c r="AY15" s="43">
        <f t="shared" si="4"/>
        <v>230664.00000000006</v>
      </c>
      <c r="AZ15" s="42">
        <f t="shared" si="4"/>
        <v>230664.00000000006</v>
      </c>
      <c r="BA15" s="42">
        <f t="shared" si="4"/>
        <v>230664.00000000006</v>
      </c>
      <c r="BB15" s="42">
        <f t="shared" si="4"/>
        <v>230664.00000000006</v>
      </c>
      <c r="BC15" s="43">
        <f t="shared" si="4"/>
        <v>230664.00000000006</v>
      </c>
    </row>
    <row r="16" spans="1:55" s="13" customFormat="1" ht="15.75">
      <c r="A16" s="38" t="s">
        <v>27</v>
      </c>
      <c r="B16" s="44" t="s">
        <v>29</v>
      </c>
      <c r="C16" s="19">
        <v>1</v>
      </c>
      <c r="D16" s="39">
        <f>74050*1.12</f>
        <v>82936.00000000001</v>
      </c>
      <c r="E16" s="40">
        <f t="shared" si="1"/>
        <v>82936.00000000001</v>
      </c>
      <c r="F16" s="41">
        <f t="shared" si="3"/>
        <v>82936.00000000001</v>
      </c>
      <c r="G16" s="42">
        <f t="shared" si="3"/>
        <v>82936.00000000001</v>
      </c>
      <c r="H16" s="42">
        <f t="shared" si="3"/>
        <v>82936.00000000001</v>
      </c>
      <c r="I16" s="42">
        <f t="shared" si="3"/>
        <v>82936.00000000001</v>
      </c>
      <c r="J16" s="42">
        <f t="shared" si="3"/>
        <v>82936.00000000001</v>
      </c>
      <c r="K16" s="42">
        <f t="shared" si="3"/>
        <v>82936.00000000001</v>
      </c>
      <c r="L16" s="42">
        <f t="shared" si="3"/>
        <v>82936.00000000001</v>
      </c>
      <c r="M16" s="42">
        <f t="shared" si="3"/>
        <v>82936.00000000001</v>
      </c>
      <c r="N16" s="42">
        <f t="shared" si="3"/>
        <v>82936.00000000001</v>
      </c>
      <c r="O16" s="43">
        <f t="shared" si="3"/>
        <v>82936.00000000001</v>
      </c>
      <c r="P16" s="42">
        <f t="shared" si="3"/>
        <v>82936.00000000001</v>
      </c>
      <c r="Q16" s="42">
        <f t="shared" si="3"/>
        <v>82936.00000000001</v>
      </c>
      <c r="R16" s="42">
        <f t="shared" si="3"/>
        <v>82936.00000000001</v>
      </c>
      <c r="S16" s="43">
        <f t="shared" si="3"/>
        <v>82936.00000000001</v>
      </c>
      <c r="T16" s="42">
        <f t="shared" si="3"/>
        <v>82936.00000000001</v>
      </c>
      <c r="U16" s="42">
        <f t="shared" si="3"/>
        <v>82936.00000000001</v>
      </c>
      <c r="V16" s="42">
        <f t="shared" si="4"/>
        <v>82936.00000000001</v>
      </c>
      <c r="W16" s="43">
        <f t="shared" si="4"/>
        <v>82936.00000000001</v>
      </c>
      <c r="X16" s="42">
        <f t="shared" si="4"/>
        <v>82936.00000000001</v>
      </c>
      <c r="Y16" s="42">
        <f t="shared" si="4"/>
        <v>82936.00000000001</v>
      </c>
      <c r="Z16" s="42">
        <f t="shared" si="4"/>
        <v>82936.00000000001</v>
      </c>
      <c r="AA16" s="43">
        <f t="shared" si="4"/>
        <v>82936.00000000001</v>
      </c>
      <c r="AB16" s="42">
        <f t="shared" si="4"/>
        <v>82936.00000000001</v>
      </c>
      <c r="AC16" s="42">
        <f t="shared" si="4"/>
        <v>82936.00000000001</v>
      </c>
      <c r="AD16" s="42">
        <f t="shared" si="4"/>
        <v>82936.00000000001</v>
      </c>
      <c r="AE16" s="43">
        <f t="shared" si="4"/>
        <v>82936.00000000001</v>
      </c>
      <c r="AF16" s="42">
        <f t="shared" si="4"/>
        <v>82936.00000000001</v>
      </c>
      <c r="AG16" s="42">
        <f t="shared" si="4"/>
        <v>82936.00000000001</v>
      </c>
      <c r="AH16" s="42">
        <f t="shared" si="4"/>
        <v>82936.00000000001</v>
      </c>
      <c r="AI16" s="43">
        <f t="shared" si="4"/>
        <v>82936.00000000001</v>
      </c>
      <c r="AJ16" s="42">
        <f t="shared" si="4"/>
        <v>82936.00000000001</v>
      </c>
      <c r="AK16" s="42">
        <f t="shared" si="4"/>
        <v>82936.00000000001</v>
      </c>
      <c r="AL16" s="42">
        <f t="shared" si="4"/>
        <v>82936.00000000001</v>
      </c>
      <c r="AM16" s="43">
        <f t="shared" si="4"/>
        <v>82936.00000000001</v>
      </c>
      <c r="AN16" s="42">
        <f t="shared" si="4"/>
        <v>82936.00000000001</v>
      </c>
      <c r="AO16" s="42">
        <f t="shared" si="4"/>
        <v>82936.00000000001</v>
      </c>
      <c r="AP16" s="42">
        <f t="shared" si="4"/>
        <v>82936.00000000001</v>
      </c>
      <c r="AQ16" s="43">
        <f t="shared" si="4"/>
        <v>82936.00000000001</v>
      </c>
      <c r="AR16" s="42">
        <f t="shared" si="4"/>
        <v>82936.00000000001</v>
      </c>
      <c r="AS16" s="42">
        <f t="shared" si="4"/>
        <v>82936.00000000001</v>
      </c>
      <c r="AT16" s="42">
        <f t="shared" si="4"/>
        <v>82936.00000000001</v>
      </c>
      <c r="AU16" s="43">
        <f t="shared" si="4"/>
        <v>82936.00000000001</v>
      </c>
      <c r="AV16" s="42">
        <f t="shared" si="4"/>
        <v>82936.00000000001</v>
      </c>
      <c r="AW16" s="42">
        <f t="shared" si="4"/>
        <v>82936.00000000001</v>
      </c>
      <c r="AX16" s="42">
        <f t="shared" si="4"/>
        <v>82936.00000000001</v>
      </c>
      <c r="AY16" s="43">
        <f t="shared" si="4"/>
        <v>82936.00000000001</v>
      </c>
      <c r="AZ16" s="42">
        <f t="shared" si="4"/>
        <v>82936.00000000001</v>
      </c>
      <c r="BA16" s="42">
        <f t="shared" si="4"/>
        <v>82936.00000000001</v>
      </c>
      <c r="BB16" s="42">
        <f t="shared" si="4"/>
        <v>82936.00000000001</v>
      </c>
      <c r="BC16" s="43">
        <f t="shared" si="4"/>
        <v>82936.00000000001</v>
      </c>
    </row>
    <row r="17" spans="1:55" s="13" customFormat="1" ht="15.75">
      <c r="A17" s="45" t="s">
        <v>98</v>
      </c>
      <c r="B17" s="46" t="s">
        <v>98</v>
      </c>
      <c r="C17" s="19">
        <v>1</v>
      </c>
      <c r="D17" s="39">
        <v>100000</v>
      </c>
      <c r="E17" s="47">
        <f>C17*D17</f>
        <v>100000</v>
      </c>
      <c r="F17" s="48">
        <f>$E$17</f>
        <v>100000</v>
      </c>
      <c r="G17" s="48">
        <f aca="true" t="shared" si="5" ref="G17:BC17">$E$17</f>
        <v>100000</v>
      </c>
      <c r="H17" s="48">
        <f t="shared" si="5"/>
        <v>100000</v>
      </c>
      <c r="I17" s="48">
        <f t="shared" si="5"/>
        <v>100000</v>
      </c>
      <c r="J17" s="48">
        <f t="shared" si="5"/>
        <v>100000</v>
      </c>
      <c r="K17" s="48">
        <f t="shared" si="5"/>
        <v>100000</v>
      </c>
      <c r="L17" s="48">
        <f t="shared" si="5"/>
        <v>100000</v>
      </c>
      <c r="M17" s="48">
        <f t="shared" si="5"/>
        <v>100000</v>
      </c>
      <c r="N17" s="48">
        <f t="shared" si="5"/>
        <v>100000</v>
      </c>
      <c r="O17" s="48">
        <f t="shared" si="5"/>
        <v>100000</v>
      </c>
      <c r="P17" s="48">
        <f t="shared" si="5"/>
        <v>100000</v>
      </c>
      <c r="Q17" s="48">
        <f t="shared" si="5"/>
        <v>100000</v>
      </c>
      <c r="R17" s="48">
        <f t="shared" si="5"/>
        <v>100000</v>
      </c>
      <c r="S17" s="48">
        <f t="shared" si="5"/>
        <v>100000</v>
      </c>
      <c r="T17" s="48">
        <f t="shared" si="5"/>
        <v>100000</v>
      </c>
      <c r="U17" s="48">
        <f t="shared" si="5"/>
        <v>100000</v>
      </c>
      <c r="V17" s="48">
        <f t="shared" si="5"/>
        <v>100000</v>
      </c>
      <c r="W17" s="48">
        <f t="shared" si="5"/>
        <v>100000</v>
      </c>
      <c r="X17" s="48">
        <f t="shared" si="5"/>
        <v>100000</v>
      </c>
      <c r="Y17" s="48">
        <f t="shared" si="5"/>
        <v>100000</v>
      </c>
      <c r="Z17" s="48">
        <f t="shared" si="5"/>
        <v>100000</v>
      </c>
      <c r="AA17" s="48">
        <f t="shared" si="5"/>
        <v>100000</v>
      </c>
      <c r="AB17" s="48">
        <f t="shared" si="5"/>
        <v>100000</v>
      </c>
      <c r="AC17" s="48">
        <f t="shared" si="5"/>
        <v>100000</v>
      </c>
      <c r="AD17" s="48">
        <f t="shared" si="5"/>
        <v>100000</v>
      </c>
      <c r="AE17" s="48">
        <f t="shared" si="5"/>
        <v>100000</v>
      </c>
      <c r="AF17" s="48">
        <f t="shared" si="5"/>
        <v>100000</v>
      </c>
      <c r="AG17" s="48">
        <f t="shared" si="5"/>
        <v>100000</v>
      </c>
      <c r="AH17" s="48">
        <f t="shared" si="5"/>
        <v>100000</v>
      </c>
      <c r="AI17" s="48">
        <f t="shared" si="5"/>
        <v>100000</v>
      </c>
      <c r="AJ17" s="48">
        <f t="shared" si="5"/>
        <v>100000</v>
      </c>
      <c r="AK17" s="48">
        <f t="shared" si="5"/>
        <v>100000</v>
      </c>
      <c r="AL17" s="48">
        <f t="shared" si="5"/>
        <v>100000</v>
      </c>
      <c r="AM17" s="48">
        <f t="shared" si="5"/>
        <v>100000</v>
      </c>
      <c r="AN17" s="48">
        <f t="shared" si="5"/>
        <v>100000</v>
      </c>
      <c r="AO17" s="48">
        <f t="shared" si="5"/>
        <v>100000</v>
      </c>
      <c r="AP17" s="48">
        <f t="shared" si="5"/>
        <v>100000</v>
      </c>
      <c r="AQ17" s="48">
        <f t="shared" si="5"/>
        <v>100000</v>
      </c>
      <c r="AR17" s="48">
        <f t="shared" si="5"/>
        <v>100000</v>
      </c>
      <c r="AS17" s="48">
        <f t="shared" si="5"/>
        <v>100000</v>
      </c>
      <c r="AT17" s="48">
        <f t="shared" si="5"/>
        <v>100000</v>
      </c>
      <c r="AU17" s="48">
        <f t="shared" si="5"/>
        <v>100000</v>
      </c>
      <c r="AV17" s="48">
        <f t="shared" si="5"/>
        <v>100000</v>
      </c>
      <c r="AW17" s="48">
        <f t="shared" si="5"/>
        <v>100000</v>
      </c>
      <c r="AX17" s="48">
        <f t="shared" si="5"/>
        <v>100000</v>
      </c>
      <c r="AY17" s="48">
        <f t="shared" si="5"/>
        <v>100000</v>
      </c>
      <c r="AZ17" s="48">
        <f t="shared" si="5"/>
        <v>100000</v>
      </c>
      <c r="BA17" s="48">
        <f t="shared" si="5"/>
        <v>100000</v>
      </c>
      <c r="BB17" s="48">
        <f t="shared" si="5"/>
        <v>100000</v>
      </c>
      <c r="BC17" s="48">
        <f t="shared" si="5"/>
        <v>100000</v>
      </c>
    </row>
    <row r="18" spans="1:55" s="13" customFormat="1" ht="14.25" customHeight="1">
      <c r="A18" s="49" t="s">
        <v>30</v>
      </c>
      <c r="B18" s="50"/>
      <c r="C18" s="51"/>
      <c r="D18" s="52"/>
      <c r="E18" s="53">
        <f>SUM(E8:E17)</f>
        <v>951676.0000000002</v>
      </c>
      <c r="F18" s="54">
        <f>SUM(F8:F17)</f>
        <v>951676.0000000002</v>
      </c>
      <c r="G18" s="54">
        <f aca="true" t="shared" si="6" ref="G18:BC18">SUM(G8:G17)</f>
        <v>951676.0000000002</v>
      </c>
      <c r="H18" s="54">
        <f t="shared" si="6"/>
        <v>951676.0000000002</v>
      </c>
      <c r="I18" s="54">
        <f t="shared" si="6"/>
        <v>951676.0000000002</v>
      </c>
      <c r="J18" s="54">
        <f t="shared" si="6"/>
        <v>951676.0000000002</v>
      </c>
      <c r="K18" s="54">
        <f t="shared" si="6"/>
        <v>951676.0000000002</v>
      </c>
      <c r="L18" s="54">
        <f t="shared" si="6"/>
        <v>951676.0000000002</v>
      </c>
      <c r="M18" s="54">
        <f t="shared" si="6"/>
        <v>951676.0000000002</v>
      </c>
      <c r="N18" s="54">
        <f t="shared" si="6"/>
        <v>951676.0000000002</v>
      </c>
      <c r="O18" s="54">
        <f t="shared" si="6"/>
        <v>951676.0000000002</v>
      </c>
      <c r="P18" s="54">
        <f t="shared" si="6"/>
        <v>951676.0000000002</v>
      </c>
      <c r="Q18" s="54">
        <f t="shared" si="6"/>
        <v>951676.0000000002</v>
      </c>
      <c r="R18" s="54">
        <f t="shared" si="6"/>
        <v>951676.0000000002</v>
      </c>
      <c r="S18" s="54">
        <f t="shared" si="6"/>
        <v>951676.0000000002</v>
      </c>
      <c r="T18" s="54">
        <f t="shared" si="6"/>
        <v>951676.0000000002</v>
      </c>
      <c r="U18" s="54">
        <f t="shared" si="6"/>
        <v>951676.0000000002</v>
      </c>
      <c r="V18" s="54">
        <f t="shared" si="6"/>
        <v>951676.0000000002</v>
      </c>
      <c r="W18" s="54">
        <f t="shared" si="6"/>
        <v>951676.0000000002</v>
      </c>
      <c r="X18" s="54">
        <f t="shared" si="6"/>
        <v>951676.0000000002</v>
      </c>
      <c r="Y18" s="54">
        <f t="shared" si="6"/>
        <v>951676.0000000002</v>
      </c>
      <c r="Z18" s="54">
        <f t="shared" si="6"/>
        <v>951676.0000000002</v>
      </c>
      <c r="AA18" s="54">
        <f t="shared" si="6"/>
        <v>951676.0000000002</v>
      </c>
      <c r="AB18" s="54">
        <f t="shared" si="6"/>
        <v>951676.0000000002</v>
      </c>
      <c r="AC18" s="54">
        <f t="shared" si="6"/>
        <v>951676.0000000002</v>
      </c>
      <c r="AD18" s="54">
        <f t="shared" si="6"/>
        <v>951676.0000000002</v>
      </c>
      <c r="AE18" s="54">
        <f t="shared" si="6"/>
        <v>951676.0000000002</v>
      </c>
      <c r="AF18" s="54">
        <f t="shared" si="6"/>
        <v>951676.0000000002</v>
      </c>
      <c r="AG18" s="54">
        <f t="shared" si="6"/>
        <v>951676.0000000002</v>
      </c>
      <c r="AH18" s="54">
        <f t="shared" si="6"/>
        <v>951676.0000000002</v>
      </c>
      <c r="AI18" s="54">
        <f t="shared" si="6"/>
        <v>951676.0000000002</v>
      </c>
      <c r="AJ18" s="54">
        <f t="shared" si="6"/>
        <v>951676.0000000002</v>
      </c>
      <c r="AK18" s="54">
        <f t="shared" si="6"/>
        <v>951676.0000000002</v>
      </c>
      <c r="AL18" s="54">
        <f t="shared" si="6"/>
        <v>951676.0000000002</v>
      </c>
      <c r="AM18" s="54">
        <f t="shared" si="6"/>
        <v>951676.0000000002</v>
      </c>
      <c r="AN18" s="54">
        <f t="shared" si="6"/>
        <v>951676.0000000002</v>
      </c>
      <c r="AO18" s="54">
        <f t="shared" si="6"/>
        <v>951676.0000000002</v>
      </c>
      <c r="AP18" s="54">
        <f t="shared" si="6"/>
        <v>951676.0000000002</v>
      </c>
      <c r="AQ18" s="54">
        <f t="shared" si="6"/>
        <v>951676.0000000002</v>
      </c>
      <c r="AR18" s="54">
        <f t="shared" si="6"/>
        <v>951676.0000000002</v>
      </c>
      <c r="AS18" s="54">
        <f t="shared" si="6"/>
        <v>951676.0000000002</v>
      </c>
      <c r="AT18" s="54">
        <f t="shared" si="6"/>
        <v>951676.0000000002</v>
      </c>
      <c r="AU18" s="54">
        <f t="shared" si="6"/>
        <v>951676.0000000002</v>
      </c>
      <c r="AV18" s="54">
        <f t="shared" si="6"/>
        <v>951676.0000000002</v>
      </c>
      <c r="AW18" s="54">
        <f t="shared" si="6"/>
        <v>951676.0000000002</v>
      </c>
      <c r="AX18" s="54">
        <f t="shared" si="6"/>
        <v>951676.0000000002</v>
      </c>
      <c r="AY18" s="54">
        <f t="shared" si="6"/>
        <v>951676.0000000002</v>
      </c>
      <c r="AZ18" s="54">
        <f t="shared" si="6"/>
        <v>951676.0000000002</v>
      </c>
      <c r="BA18" s="54">
        <f t="shared" si="6"/>
        <v>951676.0000000002</v>
      </c>
      <c r="BB18" s="54">
        <f t="shared" si="6"/>
        <v>951676.0000000002</v>
      </c>
      <c r="BC18" s="54">
        <f t="shared" si="6"/>
        <v>951676.0000000002</v>
      </c>
    </row>
    <row r="19" spans="1:55" s="13" customFormat="1" ht="18" customHeight="1">
      <c r="A19" s="55" t="s">
        <v>103</v>
      </c>
      <c r="B19" s="56"/>
      <c r="C19" s="57"/>
      <c r="D19" s="57"/>
      <c r="E19" s="58">
        <f>E18*0.75</f>
        <v>713757.0000000002</v>
      </c>
      <c r="F19" s="144">
        <f>F18*0.75</f>
        <v>713757.0000000002</v>
      </c>
      <c r="G19" s="144">
        <f aca="true" t="shared" si="7" ref="G19:BC19">G18*0.75</f>
        <v>713757.0000000002</v>
      </c>
      <c r="H19" s="144">
        <f t="shared" si="7"/>
        <v>713757.0000000002</v>
      </c>
      <c r="I19" s="144">
        <f t="shared" si="7"/>
        <v>713757.0000000002</v>
      </c>
      <c r="J19" s="144">
        <f t="shared" si="7"/>
        <v>713757.0000000002</v>
      </c>
      <c r="K19" s="144">
        <f t="shared" si="7"/>
        <v>713757.0000000002</v>
      </c>
      <c r="L19" s="144">
        <f t="shared" si="7"/>
        <v>713757.0000000002</v>
      </c>
      <c r="M19" s="144">
        <f t="shared" si="7"/>
        <v>713757.0000000002</v>
      </c>
      <c r="N19" s="144">
        <f t="shared" si="7"/>
        <v>713757.0000000002</v>
      </c>
      <c r="O19" s="144">
        <f t="shared" si="7"/>
        <v>713757.0000000002</v>
      </c>
      <c r="P19" s="144">
        <f t="shared" si="7"/>
        <v>713757.0000000002</v>
      </c>
      <c r="Q19" s="144">
        <f t="shared" si="7"/>
        <v>713757.0000000002</v>
      </c>
      <c r="R19" s="144">
        <f t="shared" si="7"/>
        <v>713757.0000000002</v>
      </c>
      <c r="S19" s="144">
        <f t="shared" si="7"/>
        <v>713757.0000000002</v>
      </c>
      <c r="T19" s="144">
        <f t="shared" si="7"/>
        <v>713757.0000000002</v>
      </c>
      <c r="U19" s="144">
        <f t="shared" si="7"/>
        <v>713757.0000000002</v>
      </c>
      <c r="V19" s="144">
        <f t="shared" si="7"/>
        <v>713757.0000000002</v>
      </c>
      <c r="W19" s="144">
        <f t="shared" si="7"/>
        <v>713757.0000000002</v>
      </c>
      <c r="X19" s="144">
        <f t="shared" si="7"/>
        <v>713757.0000000002</v>
      </c>
      <c r="Y19" s="144">
        <f t="shared" si="7"/>
        <v>713757.0000000002</v>
      </c>
      <c r="Z19" s="144">
        <f t="shared" si="7"/>
        <v>713757.0000000002</v>
      </c>
      <c r="AA19" s="144">
        <f t="shared" si="7"/>
        <v>713757.0000000002</v>
      </c>
      <c r="AB19" s="144">
        <f t="shared" si="7"/>
        <v>713757.0000000002</v>
      </c>
      <c r="AC19" s="144">
        <f t="shared" si="7"/>
        <v>713757.0000000002</v>
      </c>
      <c r="AD19" s="144">
        <f t="shared" si="7"/>
        <v>713757.0000000002</v>
      </c>
      <c r="AE19" s="144">
        <f t="shared" si="7"/>
        <v>713757.0000000002</v>
      </c>
      <c r="AF19" s="144">
        <f t="shared" si="7"/>
        <v>713757.0000000002</v>
      </c>
      <c r="AG19" s="144">
        <f t="shared" si="7"/>
        <v>713757.0000000002</v>
      </c>
      <c r="AH19" s="144">
        <f t="shared" si="7"/>
        <v>713757.0000000002</v>
      </c>
      <c r="AI19" s="144">
        <f t="shared" si="7"/>
        <v>713757.0000000002</v>
      </c>
      <c r="AJ19" s="144">
        <f t="shared" si="7"/>
        <v>713757.0000000002</v>
      </c>
      <c r="AK19" s="144">
        <f t="shared" si="7"/>
        <v>713757.0000000002</v>
      </c>
      <c r="AL19" s="144">
        <f t="shared" si="7"/>
        <v>713757.0000000002</v>
      </c>
      <c r="AM19" s="144">
        <f t="shared" si="7"/>
        <v>713757.0000000002</v>
      </c>
      <c r="AN19" s="144">
        <f t="shared" si="7"/>
        <v>713757.0000000002</v>
      </c>
      <c r="AO19" s="144">
        <f t="shared" si="7"/>
        <v>713757.0000000002</v>
      </c>
      <c r="AP19" s="144">
        <f t="shared" si="7"/>
        <v>713757.0000000002</v>
      </c>
      <c r="AQ19" s="144">
        <f t="shared" si="7"/>
        <v>713757.0000000002</v>
      </c>
      <c r="AR19" s="144">
        <f t="shared" si="7"/>
        <v>713757.0000000002</v>
      </c>
      <c r="AS19" s="144">
        <f t="shared" si="7"/>
        <v>713757.0000000002</v>
      </c>
      <c r="AT19" s="144">
        <f t="shared" si="7"/>
        <v>713757.0000000002</v>
      </c>
      <c r="AU19" s="144">
        <f t="shared" si="7"/>
        <v>713757.0000000002</v>
      </c>
      <c r="AV19" s="144">
        <f t="shared" si="7"/>
        <v>713757.0000000002</v>
      </c>
      <c r="AW19" s="144">
        <f t="shared" si="7"/>
        <v>713757.0000000002</v>
      </c>
      <c r="AX19" s="144">
        <f t="shared" si="7"/>
        <v>713757.0000000002</v>
      </c>
      <c r="AY19" s="144">
        <f t="shared" si="7"/>
        <v>713757.0000000002</v>
      </c>
      <c r="AZ19" s="144">
        <f t="shared" si="7"/>
        <v>713757.0000000002</v>
      </c>
      <c r="BA19" s="144">
        <f t="shared" si="7"/>
        <v>713757.0000000002</v>
      </c>
      <c r="BB19" s="144">
        <f t="shared" si="7"/>
        <v>713757.0000000002</v>
      </c>
      <c r="BC19" s="144">
        <f t="shared" si="7"/>
        <v>713757.0000000002</v>
      </c>
    </row>
    <row r="20" spans="1:55" s="13" customFormat="1" ht="21" customHeight="1" thickBot="1">
      <c r="A20" s="59" t="s">
        <v>143</v>
      </c>
      <c r="B20" s="60"/>
      <c r="C20" s="61"/>
      <c r="D20" s="61"/>
      <c r="E20" s="62">
        <f>E19+E18</f>
        <v>1665433.0000000005</v>
      </c>
      <c r="F20" s="63">
        <f aca="true" t="shared" si="8" ref="F20:BC20">F19+F18</f>
        <v>1665433.0000000005</v>
      </c>
      <c r="G20" s="64">
        <f t="shared" si="8"/>
        <v>1665433.0000000005</v>
      </c>
      <c r="H20" s="64">
        <f t="shared" si="8"/>
        <v>1665433.0000000005</v>
      </c>
      <c r="I20" s="64">
        <f t="shared" si="8"/>
        <v>1665433.0000000005</v>
      </c>
      <c r="J20" s="64">
        <f t="shared" si="8"/>
        <v>1665433.0000000005</v>
      </c>
      <c r="K20" s="64">
        <f t="shared" si="8"/>
        <v>1665433.0000000005</v>
      </c>
      <c r="L20" s="64">
        <f t="shared" si="8"/>
        <v>1665433.0000000005</v>
      </c>
      <c r="M20" s="64">
        <f t="shared" si="8"/>
        <v>1665433.0000000005</v>
      </c>
      <c r="N20" s="64">
        <f t="shared" si="8"/>
        <v>1665433.0000000005</v>
      </c>
      <c r="O20" s="65">
        <f t="shared" si="8"/>
        <v>1665433.0000000005</v>
      </c>
      <c r="P20" s="64">
        <f t="shared" si="8"/>
        <v>1665433.0000000005</v>
      </c>
      <c r="Q20" s="64">
        <f t="shared" si="8"/>
        <v>1665433.0000000005</v>
      </c>
      <c r="R20" s="64">
        <f t="shared" si="8"/>
        <v>1665433.0000000005</v>
      </c>
      <c r="S20" s="65">
        <f t="shared" si="8"/>
        <v>1665433.0000000005</v>
      </c>
      <c r="T20" s="64">
        <f t="shared" si="8"/>
        <v>1665433.0000000005</v>
      </c>
      <c r="U20" s="64">
        <f t="shared" si="8"/>
        <v>1665433.0000000005</v>
      </c>
      <c r="V20" s="64">
        <f t="shared" si="8"/>
        <v>1665433.0000000005</v>
      </c>
      <c r="W20" s="65">
        <f t="shared" si="8"/>
        <v>1665433.0000000005</v>
      </c>
      <c r="X20" s="64">
        <f t="shared" si="8"/>
        <v>1665433.0000000005</v>
      </c>
      <c r="Y20" s="64">
        <f t="shared" si="8"/>
        <v>1665433.0000000005</v>
      </c>
      <c r="Z20" s="64">
        <f t="shared" si="8"/>
        <v>1665433.0000000005</v>
      </c>
      <c r="AA20" s="65">
        <f t="shared" si="8"/>
        <v>1665433.0000000005</v>
      </c>
      <c r="AB20" s="64">
        <f t="shared" si="8"/>
        <v>1665433.0000000005</v>
      </c>
      <c r="AC20" s="64">
        <f t="shared" si="8"/>
        <v>1665433.0000000005</v>
      </c>
      <c r="AD20" s="64">
        <f t="shared" si="8"/>
        <v>1665433.0000000005</v>
      </c>
      <c r="AE20" s="65">
        <f t="shared" si="8"/>
        <v>1665433.0000000005</v>
      </c>
      <c r="AF20" s="64">
        <f t="shared" si="8"/>
        <v>1665433.0000000005</v>
      </c>
      <c r="AG20" s="64">
        <f t="shared" si="8"/>
        <v>1665433.0000000005</v>
      </c>
      <c r="AH20" s="64">
        <f t="shared" si="8"/>
        <v>1665433.0000000005</v>
      </c>
      <c r="AI20" s="65">
        <f t="shared" si="8"/>
        <v>1665433.0000000005</v>
      </c>
      <c r="AJ20" s="64">
        <f t="shared" si="8"/>
        <v>1665433.0000000005</v>
      </c>
      <c r="AK20" s="64">
        <f t="shared" si="8"/>
        <v>1665433.0000000005</v>
      </c>
      <c r="AL20" s="64">
        <f t="shared" si="8"/>
        <v>1665433.0000000005</v>
      </c>
      <c r="AM20" s="65">
        <f t="shared" si="8"/>
        <v>1665433.0000000005</v>
      </c>
      <c r="AN20" s="64">
        <f t="shared" si="8"/>
        <v>1665433.0000000005</v>
      </c>
      <c r="AO20" s="64">
        <f t="shared" si="8"/>
        <v>1665433.0000000005</v>
      </c>
      <c r="AP20" s="64">
        <f t="shared" si="8"/>
        <v>1665433.0000000005</v>
      </c>
      <c r="AQ20" s="65">
        <f t="shared" si="8"/>
        <v>1665433.0000000005</v>
      </c>
      <c r="AR20" s="64">
        <f t="shared" si="8"/>
        <v>1665433.0000000005</v>
      </c>
      <c r="AS20" s="64">
        <f t="shared" si="8"/>
        <v>1665433.0000000005</v>
      </c>
      <c r="AT20" s="64">
        <f t="shared" si="8"/>
        <v>1665433.0000000005</v>
      </c>
      <c r="AU20" s="65">
        <f t="shared" si="8"/>
        <v>1665433.0000000005</v>
      </c>
      <c r="AV20" s="64">
        <f t="shared" si="8"/>
        <v>1665433.0000000005</v>
      </c>
      <c r="AW20" s="64">
        <f t="shared" si="8"/>
        <v>1665433.0000000005</v>
      </c>
      <c r="AX20" s="64">
        <f t="shared" si="8"/>
        <v>1665433.0000000005</v>
      </c>
      <c r="AY20" s="65">
        <f t="shared" si="8"/>
        <v>1665433.0000000005</v>
      </c>
      <c r="AZ20" s="64">
        <f t="shared" si="8"/>
        <v>1665433.0000000005</v>
      </c>
      <c r="BA20" s="64">
        <f t="shared" si="8"/>
        <v>1665433.0000000005</v>
      </c>
      <c r="BB20" s="64">
        <f t="shared" si="8"/>
        <v>1665433.0000000005</v>
      </c>
      <c r="BC20" s="65">
        <f t="shared" si="8"/>
        <v>1665433.0000000005</v>
      </c>
    </row>
    <row r="21" spans="3:4" s="13" customFormat="1" ht="15.75">
      <c r="C21" s="22"/>
      <c r="D21" s="22"/>
    </row>
    <row r="22" spans="3:4" s="13" customFormat="1" ht="15.75">
      <c r="C22" s="22"/>
      <c r="D22" s="22"/>
    </row>
    <row r="23" spans="1:5" s="13" customFormat="1" ht="15.75">
      <c r="A23" s="240" t="s">
        <v>16</v>
      </c>
      <c r="B23" s="240"/>
      <c r="C23" s="240"/>
      <c r="D23" s="240"/>
      <c r="E23" s="240"/>
    </row>
    <row r="24" spans="1:5" s="13" customFormat="1" ht="18" customHeight="1">
      <c r="A24" s="24" t="s">
        <v>144</v>
      </c>
      <c r="B24" s="25"/>
      <c r="C24" s="26"/>
      <c r="D24" s="26"/>
      <c r="E24" s="26"/>
    </row>
    <row r="25" spans="1:4" s="13" customFormat="1" ht="15.75">
      <c r="A25" s="13" t="s">
        <v>101</v>
      </c>
      <c r="C25" s="22"/>
      <c r="D25" s="22"/>
    </row>
    <row r="26" spans="1:4" s="13" customFormat="1" ht="15.75">
      <c r="A26" s="13" t="s">
        <v>102</v>
      </c>
      <c r="C26" s="22"/>
      <c r="D26" s="22"/>
    </row>
    <row r="27" spans="3:4" s="13" customFormat="1" ht="15.75">
      <c r="C27" s="22"/>
      <c r="D27" s="22"/>
    </row>
    <row r="28" spans="3:4" s="13" customFormat="1" ht="15.75">
      <c r="C28" s="22"/>
      <c r="D28" s="22"/>
    </row>
    <row r="29" spans="3:4" s="13" customFormat="1" ht="15.75">
      <c r="C29" s="22"/>
      <c r="D29" s="22"/>
    </row>
  </sheetData>
  <sheetProtection/>
  <mergeCells count="3">
    <mergeCell ref="A2:IV2"/>
    <mergeCell ref="F5:BC5"/>
    <mergeCell ref="A23:E23"/>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tabColor theme="6" tint="0.7999799847602844"/>
  </sheetPr>
  <dimension ref="A1:BF116"/>
  <sheetViews>
    <sheetView zoomScalePageLayoutView="0" workbookViewId="0" topLeftCell="A1">
      <selection activeCell="A1" sqref="A1"/>
    </sheetView>
  </sheetViews>
  <sheetFormatPr defaultColWidth="9.140625" defaultRowHeight="12.75"/>
  <cols>
    <col min="1" max="1" width="47.140625" style="13" customWidth="1"/>
    <col min="2" max="2" width="45.8515625" style="13" hidden="1" customWidth="1"/>
    <col min="3" max="3" width="59.00390625" style="13" customWidth="1"/>
    <col min="4" max="4" width="9.7109375" style="22" customWidth="1"/>
    <col min="5" max="5" width="5.8515625" style="22" customWidth="1"/>
    <col min="6" max="6" width="16.8515625" style="22" customWidth="1"/>
    <col min="7" max="7" width="15.28125" style="22" customWidth="1"/>
    <col min="8" max="8" width="15.28125" style="13" customWidth="1"/>
    <col min="9" max="58" width="13.8515625" style="3" bestFit="1" customWidth="1"/>
    <col min="59" max="16384" width="9.140625" style="13" customWidth="1"/>
  </cols>
  <sheetData>
    <row r="1" spans="1:55" s="3" customFormat="1" ht="26.25">
      <c r="A1" s="7" t="s">
        <v>146</v>
      </c>
      <c r="B1" s="8"/>
      <c r="C1" s="8"/>
      <c r="D1" s="8"/>
      <c r="E1" s="8"/>
      <c r="F1" s="8"/>
      <c r="G1" s="8"/>
      <c r="H1" s="8"/>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236" customFormat="1" ht="21">
      <c r="A2" s="236" t="s">
        <v>99</v>
      </c>
    </row>
    <row r="3" spans="1:58" s="146" customFormat="1" ht="21">
      <c r="A3" s="236" t="s">
        <v>147</v>
      </c>
      <c r="B3" s="236"/>
      <c r="C3" s="236"/>
      <c r="D3" s="236"/>
      <c r="E3" s="236"/>
      <c r="F3" s="236"/>
      <c r="G3" s="236"/>
      <c r="H3" s="236"/>
      <c r="I3" s="249"/>
      <c r="J3" s="249"/>
      <c r="K3" s="249"/>
      <c r="L3" s="249"/>
      <c r="M3" s="249"/>
      <c r="N3" s="249"/>
      <c r="O3" s="249"/>
      <c r="P3" s="249"/>
      <c r="Q3" s="249"/>
      <c r="R3" s="249"/>
      <c r="S3" s="145"/>
      <c r="T3" s="145"/>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row>
    <row r="4" spans="1:58" s="146" customFormat="1" ht="16.5" thickBot="1">
      <c r="A4" s="141" t="s">
        <v>137</v>
      </c>
      <c r="B4" s="33"/>
      <c r="C4" s="33"/>
      <c r="D4" s="147"/>
      <c r="E4" s="147"/>
      <c r="F4" s="147"/>
      <c r="G4" s="147"/>
      <c r="H4" s="33"/>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row>
    <row r="5" spans="1:58" ht="24.75" customHeight="1" thickBot="1">
      <c r="A5" s="20"/>
      <c r="B5" s="20"/>
      <c r="C5" s="20"/>
      <c r="D5" s="21"/>
      <c r="E5" s="21"/>
      <c r="F5" s="21"/>
      <c r="G5" s="21"/>
      <c r="H5" s="20"/>
      <c r="I5" s="250" t="s">
        <v>97</v>
      </c>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2"/>
    </row>
    <row r="6" spans="1:58" ht="20.25" customHeight="1" thickBot="1">
      <c r="A6" s="27" t="s">
        <v>32</v>
      </c>
      <c r="B6" s="13" t="s">
        <v>60</v>
      </c>
      <c r="C6" s="28" t="s">
        <v>55</v>
      </c>
      <c r="D6" s="29" t="s">
        <v>13</v>
      </c>
      <c r="E6" s="29" t="s">
        <v>33</v>
      </c>
      <c r="F6" s="29" t="s">
        <v>148</v>
      </c>
      <c r="G6" s="66" t="s">
        <v>58</v>
      </c>
      <c r="H6" s="30" t="s">
        <v>15</v>
      </c>
      <c r="I6" s="148">
        <v>1</v>
      </c>
      <c r="J6" s="149">
        <v>2</v>
      </c>
      <c r="K6" s="149">
        <v>3</v>
      </c>
      <c r="L6" s="149">
        <v>4</v>
      </c>
      <c r="M6" s="149">
        <v>5</v>
      </c>
      <c r="N6" s="149">
        <v>6</v>
      </c>
      <c r="O6" s="149">
        <v>7</v>
      </c>
      <c r="P6" s="149">
        <v>8</v>
      </c>
      <c r="Q6" s="149">
        <v>9</v>
      </c>
      <c r="R6" s="150">
        <v>10</v>
      </c>
      <c r="S6" s="149">
        <v>11</v>
      </c>
      <c r="T6" s="149">
        <v>12</v>
      </c>
      <c r="U6" s="150">
        <v>13</v>
      </c>
      <c r="V6" s="149">
        <v>14</v>
      </c>
      <c r="W6" s="149">
        <v>15</v>
      </c>
      <c r="X6" s="150">
        <v>16</v>
      </c>
      <c r="Y6" s="149">
        <v>17</v>
      </c>
      <c r="Z6" s="149">
        <v>18</v>
      </c>
      <c r="AA6" s="150">
        <v>19</v>
      </c>
      <c r="AB6" s="149">
        <v>20</v>
      </c>
      <c r="AC6" s="149">
        <v>21</v>
      </c>
      <c r="AD6" s="150">
        <v>22</v>
      </c>
      <c r="AE6" s="149">
        <v>23</v>
      </c>
      <c r="AF6" s="149">
        <v>24</v>
      </c>
      <c r="AG6" s="150">
        <v>25</v>
      </c>
      <c r="AH6" s="149">
        <v>26</v>
      </c>
      <c r="AI6" s="149">
        <v>27</v>
      </c>
      <c r="AJ6" s="150">
        <v>28</v>
      </c>
      <c r="AK6" s="149">
        <v>29</v>
      </c>
      <c r="AL6" s="149">
        <v>30</v>
      </c>
      <c r="AM6" s="150">
        <v>31</v>
      </c>
      <c r="AN6" s="149">
        <v>32</v>
      </c>
      <c r="AO6" s="149">
        <v>33</v>
      </c>
      <c r="AP6" s="150">
        <v>34</v>
      </c>
      <c r="AQ6" s="149">
        <v>35</v>
      </c>
      <c r="AR6" s="149">
        <v>36</v>
      </c>
      <c r="AS6" s="150">
        <v>37</v>
      </c>
      <c r="AT6" s="149">
        <v>38</v>
      </c>
      <c r="AU6" s="149">
        <v>39</v>
      </c>
      <c r="AV6" s="150">
        <v>40</v>
      </c>
      <c r="AW6" s="149">
        <v>41</v>
      </c>
      <c r="AX6" s="149">
        <v>42</v>
      </c>
      <c r="AY6" s="150">
        <v>43</v>
      </c>
      <c r="AZ6" s="149">
        <v>44</v>
      </c>
      <c r="BA6" s="149">
        <v>45</v>
      </c>
      <c r="BB6" s="150">
        <v>46</v>
      </c>
      <c r="BC6" s="149">
        <v>47</v>
      </c>
      <c r="BD6" s="149">
        <v>48</v>
      </c>
      <c r="BE6" s="150">
        <v>49</v>
      </c>
      <c r="BF6" s="149">
        <v>50</v>
      </c>
    </row>
    <row r="7" spans="1:58" ht="18" customHeight="1">
      <c r="A7" s="32" t="s">
        <v>149</v>
      </c>
      <c r="C7" s="33"/>
      <c r="D7" s="67"/>
      <c r="E7" s="19"/>
      <c r="F7" s="67"/>
      <c r="G7" s="67"/>
      <c r="H7" s="68"/>
      <c r="I7" s="151"/>
      <c r="J7" s="69"/>
      <c r="K7" s="69"/>
      <c r="L7" s="69"/>
      <c r="M7" s="69"/>
      <c r="N7" s="69"/>
      <c r="O7" s="69"/>
      <c r="P7" s="69"/>
      <c r="Q7" s="69"/>
      <c r="R7" s="70"/>
      <c r="S7" s="69"/>
      <c r="T7" s="69"/>
      <c r="U7" s="70"/>
      <c r="V7" s="69"/>
      <c r="W7" s="69"/>
      <c r="X7" s="70"/>
      <c r="Y7" s="69"/>
      <c r="Z7" s="69"/>
      <c r="AA7" s="70"/>
      <c r="AB7" s="69"/>
      <c r="AC7" s="69"/>
      <c r="AD7" s="70"/>
      <c r="AE7" s="69"/>
      <c r="AF7" s="69"/>
      <c r="AG7" s="70"/>
      <c r="AH7" s="69"/>
      <c r="AI7" s="69"/>
      <c r="AJ7" s="70"/>
      <c r="AK7" s="69"/>
      <c r="AL7" s="69"/>
      <c r="AM7" s="70"/>
      <c r="AN7" s="69"/>
      <c r="AO7" s="69"/>
      <c r="AP7" s="70"/>
      <c r="AQ7" s="69"/>
      <c r="AR7" s="69"/>
      <c r="AS7" s="70"/>
      <c r="AT7" s="69"/>
      <c r="AU7" s="69"/>
      <c r="AV7" s="70"/>
      <c r="AW7" s="69"/>
      <c r="AX7" s="69"/>
      <c r="AY7" s="70"/>
      <c r="AZ7" s="69"/>
      <c r="BA7" s="69"/>
      <c r="BB7" s="70"/>
      <c r="BC7" s="69"/>
      <c r="BD7" s="69"/>
      <c r="BE7" s="70"/>
      <c r="BF7" s="69"/>
    </row>
    <row r="8" spans="1:58" ht="15" customHeight="1">
      <c r="A8" s="38" t="s">
        <v>150</v>
      </c>
      <c r="B8" s="13" t="s">
        <v>65</v>
      </c>
      <c r="C8" s="18" t="s">
        <v>151</v>
      </c>
      <c r="D8" s="71">
        <v>1</v>
      </c>
      <c r="E8" s="19" t="s">
        <v>34</v>
      </c>
      <c r="F8" s="48">
        <f>126800*1.12</f>
        <v>142016</v>
      </c>
      <c r="G8" s="48">
        <f>F8</f>
        <v>142016</v>
      </c>
      <c r="H8" s="40">
        <f aca="true" t="shared" si="0" ref="H8:H19">F8*D8</f>
        <v>142016</v>
      </c>
      <c r="I8" s="72">
        <f>H8</f>
        <v>142016</v>
      </c>
      <c r="J8" s="48">
        <f aca="true" t="shared" si="1" ref="J8:BF14">I8</f>
        <v>142016</v>
      </c>
      <c r="K8" s="48">
        <f t="shared" si="1"/>
        <v>142016</v>
      </c>
      <c r="L8" s="48">
        <f t="shared" si="1"/>
        <v>142016</v>
      </c>
      <c r="M8" s="48">
        <f t="shared" si="1"/>
        <v>142016</v>
      </c>
      <c r="N8" s="48">
        <f t="shared" si="1"/>
        <v>142016</v>
      </c>
      <c r="O8" s="48">
        <f t="shared" si="1"/>
        <v>142016</v>
      </c>
      <c r="P8" s="48">
        <f t="shared" si="1"/>
        <v>142016</v>
      </c>
      <c r="Q8" s="48">
        <f t="shared" si="1"/>
        <v>142016</v>
      </c>
      <c r="R8" s="73">
        <f t="shared" si="1"/>
        <v>142016</v>
      </c>
      <c r="S8" s="48">
        <f t="shared" si="1"/>
        <v>142016</v>
      </c>
      <c r="T8" s="48">
        <f t="shared" si="1"/>
        <v>142016</v>
      </c>
      <c r="U8" s="73">
        <f t="shared" si="1"/>
        <v>142016</v>
      </c>
      <c r="V8" s="48">
        <f t="shared" si="1"/>
        <v>142016</v>
      </c>
      <c r="W8" s="48">
        <f t="shared" si="1"/>
        <v>142016</v>
      </c>
      <c r="X8" s="73">
        <f t="shared" si="1"/>
        <v>142016</v>
      </c>
      <c r="Y8" s="48">
        <f t="shared" si="1"/>
        <v>142016</v>
      </c>
      <c r="Z8" s="48">
        <f t="shared" si="1"/>
        <v>142016</v>
      </c>
      <c r="AA8" s="73">
        <f t="shared" si="1"/>
        <v>142016</v>
      </c>
      <c r="AB8" s="48">
        <f t="shared" si="1"/>
        <v>142016</v>
      </c>
      <c r="AC8" s="48">
        <f t="shared" si="1"/>
        <v>142016</v>
      </c>
      <c r="AD8" s="73">
        <f t="shared" si="1"/>
        <v>142016</v>
      </c>
      <c r="AE8" s="48">
        <f t="shared" si="1"/>
        <v>142016</v>
      </c>
      <c r="AF8" s="48">
        <f t="shared" si="1"/>
        <v>142016</v>
      </c>
      <c r="AG8" s="73">
        <f t="shared" si="1"/>
        <v>142016</v>
      </c>
      <c r="AH8" s="48">
        <f t="shared" si="1"/>
        <v>142016</v>
      </c>
      <c r="AI8" s="48">
        <f t="shared" si="1"/>
        <v>142016</v>
      </c>
      <c r="AJ8" s="73">
        <f t="shared" si="1"/>
        <v>142016</v>
      </c>
      <c r="AK8" s="48">
        <f t="shared" si="1"/>
        <v>142016</v>
      </c>
      <c r="AL8" s="48">
        <f t="shared" si="1"/>
        <v>142016</v>
      </c>
      <c r="AM8" s="73">
        <f t="shared" si="1"/>
        <v>142016</v>
      </c>
      <c r="AN8" s="48">
        <f t="shared" si="1"/>
        <v>142016</v>
      </c>
      <c r="AO8" s="48">
        <f t="shared" si="1"/>
        <v>142016</v>
      </c>
      <c r="AP8" s="73">
        <f t="shared" si="1"/>
        <v>142016</v>
      </c>
      <c r="AQ8" s="48">
        <f t="shared" si="1"/>
        <v>142016</v>
      </c>
      <c r="AR8" s="48">
        <f t="shared" si="1"/>
        <v>142016</v>
      </c>
      <c r="AS8" s="73">
        <f t="shared" si="1"/>
        <v>142016</v>
      </c>
      <c r="AT8" s="48">
        <f t="shared" si="1"/>
        <v>142016</v>
      </c>
      <c r="AU8" s="48">
        <f t="shared" si="1"/>
        <v>142016</v>
      </c>
      <c r="AV8" s="73">
        <f t="shared" si="1"/>
        <v>142016</v>
      </c>
      <c r="AW8" s="48">
        <f t="shared" si="1"/>
        <v>142016</v>
      </c>
      <c r="AX8" s="48">
        <f t="shared" si="1"/>
        <v>142016</v>
      </c>
      <c r="AY8" s="73">
        <f t="shared" si="1"/>
        <v>142016</v>
      </c>
      <c r="AZ8" s="48">
        <f t="shared" si="1"/>
        <v>142016</v>
      </c>
      <c r="BA8" s="48">
        <f t="shared" si="1"/>
        <v>142016</v>
      </c>
      <c r="BB8" s="73">
        <f t="shared" si="1"/>
        <v>142016</v>
      </c>
      <c r="BC8" s="48">
        <f t="shared" si="1"/>
        <v>142016</v>
      </c>
      <c r="BD8" s="48">
        <f t="shared" si="1"/>
        <v>142016</v>
      </c>
      <c r="BE8" s="73">
        <f t="shared" si="1"/>
        <v>142016</v>
      </c>
      <c r="BF8" s="48">
        <f t="shared" si="1"/>
        <v>142016</v>
      </c>
    </row>
    <row r="9" spans="1:58" ht="15.75">
      <c r="A9" s="38" t="s">
        <v>152</v>
      </c>
      <c r="C9" s="18" t="s">
        <v>151</v>
      </c>
      <c r="D9" s="71">
        <v>2</v>
      </c>
      <c r="E9" s="19" t="s">
        <v>34</v>
      </c>
      <c r="F9" s="48">
        <f>98300*1.12</f>
        <v>110096.00000000001</v>
      </c>
      <c r="G9" s="48">
        <f aca="true" t="shared" si="2" ref="G9:G19">F9</f>
        <v>110096.00000000001</v>
      </c>
      <c r="H9" s="40">
        <f t="shared" si="0"/>
        <v>220192.00000000003</v>
      </c>
      <c r="I9" s="72">
        <f aca="true" t="shared" si="3" ref="I9:X19">H9</f>
        <v>220192.00000000003</v>
      </c>
      <c r="J9" s="48">
        <f t="shared" si="3"/>
        <v>220192.00000000003</v>
      </c>
      <c r="K9" s="48">
        <f t="shared" si="3"/>
        <v>220192.00000000003</v>
      </c>
      <c r="L9" s="48">
        <f t="shared" si="3"/>
        <v>220192.00000000003</v>
      </c>
      <c r="M9" s="48">
        <f t="shared" si="3"/>
        <v>220192.00000000003</v>
      </c>
      <c r="N9" s="48">
        <f t="shared" si="3"/>
        <v>220192.00000000003</v>
      </c>
      <c r="O9" s="48">
        <f t="shared" si="3"/>
        <v>220192.00000000003</v>
      </c>
      <c r="P9" s="48">
        <f t="shared" si="3"/>
        <v>220192.00000000003</v>
      </c>
      <c r="Q9" s="48">
        <f t="shared" si="3"/>
        <v>220192.00000000003</v>
      </c>
      <c r="R9" s="73">
        <f t="shared" si="3"/>
        <v>220192.00000000003</v>
      </c>
      <c r="S9" s="48">
        <f t="shared" si="1"/>
        <v>220192.00000000003</v>
      </c>
      <c r="T9" s="48">
        <f t="shared" si="1"/>
        <v>220192.00000000003</v>
      </c>
      <c r="U9" s="73">
        <f t="shared" si="1"/>
        <v>220192.00000000003</v>
      </c>
      <c r="V9" s="48">
        <f t="shared" si="1"/>
        <v>220192.00000000003</v>
      </c>
      <c r="W9" s="48">
        <f t="shared" si="1"/>
        <v>220192.00000000003</v>
      </c>
      <c r="X9" s="73">
        <f t="shared" si="1"/>
        <v>220192.00000000003</v>
      </c>
      <c r="Y9" s="48">
        <f t="shared" si="1"/>
        <v>220192.00000000003</v>
      </c>
      <c r="Z9" s="48">
        <f t="shared" si="1"/>
        <v>220192.00000000003</v>
      </c>
      <c r="AA9" s="73">
        <f t="shared" si="1"/>
        <v>220192.00000000003</v>
      </c>
      <c r="AB9" s="48">
        <f t="shared" si="1"/>
        <v>220192.00000000003</v>
      </c>
      <c r="AC9" s="48">
        <f t="shared" si="1"/>
        <v>220192.00000000003</v>
      </c>
      <c r="AD9" s="73">
        <f t="shared" si="1"/>
        <v>220192.00000000003</v>
      </c>
      <c r="AE9" s="48">
        <f t="shared" si="1"/>
        <v>220192.00000000003</v>
      </c>
      <c r="AF9" s="48">
        <f t="shared" si="1"/>
        <v>220192.00000000003</v>
      </c>
      <c r="AG9" s="73">
        <f t="shared" si="1"/>
        <v>220192.00000000003</v>
      </c>
      <c r="AH9" s="48">
        <f t="shared" si="1"/>
        <v>220192.00000000003</v>
      </c>
      <c r="AI9" s="48">
        <f t="shared" si="1"/>
        <v>220192.00000000003</v>
      </c>
      <c r="AJ9" s="73">
        <f t="shared" si="1"/>
        <v>220192.00000000003</v>
      </c>
      <c r="AK9" s="48">
        <f t="shared" si="1"/>
        <v>220192.00000000003</v>
      </c>
      <c r="AL9" s="48">
        <f t="shared" si="1"/>
        <v>220192.00000000003</v>
      </c>
      <c r="AM9" s="73">
        <f t="shared" si="1"/>
        <v>220192.00000000003</v>
      </c>
      <c r="AN9" s="48">
        <f t="shared" si="1"/>
        <v>220192.00000000003</v>
      </c>
      <c r="AO9" s="48">
        <f t="shared" si="1"/>
        <v>220192.00000000003</v>
      </c>
      <c r="AP9" s="73">
        <f t="shared" si="1"/>
        <v>220192.00000000003</v>
      </c>
      <c r="AQ9" s="48">
        <f t="shared" si="1"/>
        <v>220192.00000000003</v>
      </c>
      <c r="AR9" s="48">
        <f t="shared" si="1"/>
        <v>220192.00000000003</v>
      </c>
      <c r="AS9" s="73">
        <f t="shared" si="1"/>
        <v>220192.00000000003</v>
      </c>
      <c r="AT9" s="48">
        <f t="shared" si="1"/>
        <v>220192.00000000003</v>
      </c>
      <c r="AU9" s="48">
        <f t="shared" si="1"/>
        <v>220192.00000000003</v>
      </c>
      <c r="AV9" s="73">
        <f t="shared" si="1"/>
        <v>220192.00000000003</v>
      </c>
      <c r="AW9" s="48">
        <f t="shared" si="1"/>
        <v>220192.00000000003</v>
      </c>
      <c r="AX9" s="48">
        <f t="shared" si="1"/>
        <v>220192.00000000003</v>
      </c>
      <c r="AY9" s="73">
        <f t="shared" si="1"/>
        <v>220192.00000000003</v>
      </c>
      <c r="AZ9" s="48">
        <f t="shared" si="1"/>
        <v>220192.00000000003</v>
      </c>
      <c r="BA9" s="48">
        <f t="shared" si="1"/>
        <v>220192.00000000003</v>
      </c>
      <c r="BB9" s="73">
        <f t="shared" si="1"/>
        <v>220192.00000000003</v>
      </c>
      <c r="BC9" s="48">
        <f t="shared" si="1"/>
        <v>220192.00000000003</v>
      </c>
      <c r="BD9" s="48">
        <f t="shared" si="1"/>
        <v>220192.00000000003</v>
      </c>
      <c r="BE9" s="73">
        <f t="shared" si="1"/>
        <v>220192.00000000003</v>
      </c>
      <c r="BF9" s="48">
        <f t="shared" si="1"/>
        <v>220192.00000000003</v>
      </c>
    </row>
    <row r="10" spans="1:58" ht="15.75">
      <c r="A10" s="38" t="s">
        <v>153</v>
      </c>
      <c r="C10" s="18" t="s">
        <v>154</v>
      </c>
      <c r="D10" s="71">
        <v>1</v>
      </c>
      <c r="E10" s="19" t="s">
        <v>34</v>
      </c>
      <c r="F10" s="48">
        <f>84900*1.12</f>
        <v>95088.00000000001</v>
      </c>
      <c r="G10" s="48">
        <f t="shared" si="2"/>
        <v>95088.00000000001</v>
      </c>
      <c r="H10" s="40">
        <f t="shared" si="0"/>
        <v>95088.00000000001</v>
      </c>
      <c r="I10" s="72">
        <f t="shared" si="3"/>
        <v>95088.00000000001</v>
      </c>
      <c r="J10" s="48">
        <f t="shared" si="3"/>
        <v>95088.00000000001</v>
      </c>
      <c r="K10" s="48">
        <f t="shared" si="3"/>
        <v>95088.00000000001</v>
      </c>
      <c r="L10" s="48">
        <f t="shared" si="3"/>
        <v>95088.00000000001</v>
      </c>
      <c r="M10" s="48">
        <f t="shared" si="3"/>
        <v>95088.00000000001</v>
      </c>
      <c r="N10" s="48">
        <f t="shared" si="3"/>
        <v>95088.00000000001</v>
      </c>
      <c r="O10" s="48">
        <f t="shared" si="3"/>
        <v>95088.00000000001</v>
      </c>
      <c r="P10" s="48">
        <f t="shared" si="3"/>
        <v>95088.00000000001</v>
      </c>
      <c r="Q10" s="48">
        <f t="shared" si="3"/>
        <v>95088.00000000001</v>
      </c>
      <c r="R10" s="73">
        <f t="shared" si="3"/>
        <v>95088.00000000001</v>
      </c>
      <c r="S10" s="48">
        <f t="shared" si="1"/>
        <v>95088.00000000001</v>
      </c>
      <c r="T10" s="48">
        <f t="shared" si="1"/>
        <v>95088.00000000001</v>
      </c>
      <c r="U10" s="73">
        <f t="shared" si="1"/>
        <v>95088.00000000001</v>
      </c>
      <c r="V10" s="48">
        <f t="shared" si="1"/>
        <v>95088.00000000001</v>
      </c>
      <c r="W10" s="48">
        <f t="shared" si="1"/>
        <v>95088.00000000001</v>
      </c>
      <c r="X10" s="73">
        <f t="shared" si="1"/>
        <v>95088.00000000001</v>
      </c>
      <c r="Y10" s="48">
        <f t="shared" si="1"/>
        <v>95088.00000000001</v>
      </c>
      <c r="Z10" s="48">
        <f t="shared" si="1"/>
        <v>95088.00000000001</v>
      </c>
      <c r="AA10" s="73">
        <f t="shared" si="1"/>
        <v>95088.00000000001</v>
      </c>
      <c r="AB10" s="48">
        <f t="shared" si="1"/>
        <v>95088.00000000001</v>
      </c>
      <c r="AC10" s="48">
        <f t="shared" si="1"/>
        <v>95088.00000000001</v>
      </c>
      <c r="AD10" s="73">
        <f t="shared" si="1"/>
        <v>95088.00000000001</v>
      </c>
      <c r="AE10" s="48">
        <f t="shared" si="1"/>
        <v>95088.00000000001</v>
      </c>
      <c r="AF10" s="48">
        <f t="shared" si="1"/>
        <v>95088.00000000001</v>
      </c>
      <c r="AG10" s="73">
        <f t="shared" si="1"/>
        <v>95088.00000000001</v>
      </c>
      <c r="AH10" s="48">
        <f t="shared" si="1"/>
        <v>95088.00000000001</v>
      </c>
      <c r="AI10" s="48">
        <f t="shared" si="1"/>
        <v>95088.00000000001</v>
      </c>
      <c r="AJ10" s="73">
        <f t="shared" si="1"/>
        <v>95088.00000000001</v>
      </c>
      <c r="AK10" s="48">
        <f t="shared" si="1"/>
        <v>95088.00000000001</v>
      </c>
      <c r="AL10" s="48">
        <f t="shared" si="1"/>
        <v>95088.00000000001</v>
      </c>
      <c r="AM10" s="73">
        <f t="shared" si="1"/>
        <v>95088.00000000001</v>
      </c>
      <c r="AN10" s="48">
        <f t="shared" si="1"/>
        <v>95088.00000000001</v>
      </c>
      <c r="AO10" s="48">
        <f t="shared" si="1"/>
        <v>95088.00000000001</v>
      </c>
      <c r="AP10" s="73">
        <f t="shared" si="1"/>
        <v>95088.00000000001</v>
      </c>
      <c r="AQ10" s="48">
        <f t="shared" si="1"/>
        <v>95088.00000000001</v>
      </c>
      <c r="AR10" s="48">
        <f t="shared" si="1"/>
        <v>95088.00000000001</v>
      </c>
      <c r="AS10" s="73">
        <f t="shared" si="1"/>
        <v>95088.00000000001</v>
      </c>
      <c r="AT10" s="48">
        <f t="shared" si="1"/>
        <v>95088.00000000001</v>
      </c>
      <c r="AU10" s="48">
        <f t="shared" si="1"/>
        <v>95088.00000000001</v>
      </c>
      <c r="AV10" s="73">
        <f t="shared" si="1"/>
        <v>95088.00000000001</v>
      </c>
      <c r="AW10" s="48">
        <f t="shared" si="1"/>
        <v>95088.00000000001</v>
      </c>
      <c r="AX10" s="48">
        <f t="shared" si="1"/>
        <v>95088.00000000001</v>
      </c>
      <c r="AY10" s="73">
        <f t="shared" si="1"/>
        <v>95088.00000000001</v>
      </c>
      <c r="AZ10" s="48">
        <f t="shared" si="1"/>
        <v>95088.00000000001</v>
      </c>
      <c r="BA10" s="48">
        <f t="shared" si="1"/>
        <v>95088.00000000001</v>
      </c>
      <c r="BB10" s="73">
        <f t="shared" si="1"/>
        <v>95088.00000000001</v>
      </c>
      <c r="BC10" s="48">
        <f t="shared" si="1"/>
        <v>95088.00000000001</v>
      </c>
      <c r="BD10" s="48">
        <f t="shared" si="1"/>
        <v>95088.00000000001</v>
      </c>
      <c r="BE10" s="73">
        <f t="shared" si="1"/>
        <v>95088.00000000001</v>
      </c>
      <c r="BF10" s="48">
        <f t="shared" si="1"/>
        <v>95088.00000000001</v>
      </c>
    </row>
    <row r="11" spans="1:58" ht="34.5" customHeight="1">
      <c r="A11" s="38" t="s">
        <v>155</v>
      </c>
      <c r="C11" s="152" t="s">
        <v>156</v>
      </c>
      <c r="D11" s="71">
        <v>6</v>
      </c>
      <c r="E11" s="19" t="s">
        <v>34</v>
      </c>
      <c r="F11" s="48">
        <f>69150*1.12</f>
        <v>77448.00000000001</v>
      </c>
      <c r="G11" s="48">
        <f t="shared" si="2"/>
        <v>77448.00000000001</v>
      </c>
      <c r="H11" s="40">
        <f t="shared" si="0"/>
        <v>464688.0000000001</v>
      </c>
      <c r="I11" s="72">
        <f t="shared" si="3"/>
        <v>464688.0000000001</v>
      </c>
      <c r="J11" s="48">
        <f t="shared" si="3"/>
        <v>464688.0000000001</v>
      </c>
      <c r="K11" s="48">
        <f t="shared" si="3"/>
        <v>464688.0000000001</v>
      </c>
      <c r="L11" s="48">
        <f t="shared" si="3"/>
        <v>464688.0000000001</v>
      </c>
      <c r="M11" s="48">
        <f t="shared" si="3"/>
        <v>464688.0000000001</v>
      </c>
      <c r="N11" s="48">
        <f t="shared" si="3"/>
        <v>464688.0000000001</v>
      </c>
      <c r="O11" s="48">
        <f t="shared" si="3"/>
        <v>464688.0000000001</v>
      </c>
      <c r="P11" s="48">
        <f t="shared" si="3"/>
        <v>464688.0000000001</v>
      </c>
      <c r="Q11" s="48">
        <f t="shared" si="3"/>
        <v>464688.0000000001</v>
      </c>
      <c r="R11" s="73">
        <f t="shared" si="3"/>
        <v>464688.0000000001</v>
      </c>
      <c r="S11" s="48">
        <f t="shared" si="1"/>
        <v>464688.0000000001</v>
      </c>
      <c r="T11" s="48">
        <f t="shared" si="1"/>
        <v>464688.0000000001</v>
      </c>
      <c r="U11" s="73">
        <f t="shared" si="1"/>
        <v>464688.0000000001</v>
      </c>
      <c r="V11" s="48">
        <f t="shared" si="1"/>
        <v>464688.0000000001</v>
      </c>
      <c r="W11" s="48">
        <f t="shared" si="1"/>
        <v>464688.0000000001</v>
      </c>
      <c r="X11" s="73">
        <f t="shared" si="1"/>
        <v>464688.0000000001</v>
      </c>
      <c r="Y11" s="48">
        <f t="shared" si="1"/>
        <v>464688.0000000001</v>
      </c>
      <c r="Z11" s="48">
        <f t="shared" si="1"/>
        <v>464688.0000000001</v>
      </c>
      <c r="AA11" s="73">
        <f t="shared" si="1"/>
        <v>464688.0000000001</v>
      </c>
      <c r="AB11" s="48">
        <f t="shared" si="1"/>
        <v>464688.0000000001</v>
      </c>
      <c r="AC11" s="48">
        <f t="shared" si="1"/>
        <v>464688.0000000001</v>
      </c>
      <c r="AD11" s="73">
        <f t="shared" si="1"/>
        <v>464688.0000000001</v>
      </c>
      <c r="AE11" s="48">
        <f t="shared" si="1"/>
        <v>464688.0000000001</v>
      </c>
      <c r="AF11" s="48">
        <f t="shared" si="1"/>
        <v>464688.0000000001</v>
      </c>
      <c r="AG11" s="73">
        <f t="shared" si="1"/>
        <v>464688.0000000001</v>
      </c>
      <c r="AH11" s="48">
        <f t="shared" si="1"/>
        <v>464688.0000000001</v>
      </c>
      <c r="AI11" s="48">
        <f t="shared" si="1"/>
        <v>464688.0000000001</v>
      </c>
      <c r="AJ11" s="73">
        <f t="shared" si="1"/>
        <v>464688.0000000001</v>
      </c>
      <c r="AK11" s="48">
        <f t="shared" si="1"/>
        <v>464688.0000000001</v>
      </c>
      <c r="AL11" s="48">
        <f t="shared" si="1"/>
        <v>464688.0000000001</v>
      </c>
      <c r="AM11" s="73">
        <f t="shared" si="1"/>
        <v>464688.0000000001</v>
      </c>
      <c r="AN11" s="48">
        <f t="shared" si="1"/>
        <v>464688.0000000001</v>
      </c>
      <c r="AO11" s="48">
        <f t="shared" si="1"/>
        <v>464688.0000000001</v>
      </c>
      <c r="AP11" s="73">
        <f t="shared" si="1"/>
        <v>464688.0000000001</v>
      </c>
      <c r="AQ11" s="48">
        <f t="shared" si="1"/>
        <v>464688.0000000001</v>
      </c>
      <c r="AR11" s="48">
        <f t="shared" si="1"/>
        <v>464688.0000000001</v>
      </c>
      <c r="AS11" s="73">
        <f t="shared" si="1"/>
        <v>464688.0000000001</v>
      </c>
      <c r="AT11" s="48">
        <f t="shared" si="1"/>
        <v>464688.0000000001</v>
      </c>
      <c r="AU11" s="48">
        <f t="shared" si="1"/>
        <v>464688.0000000001</v>
      </c>
      <c r="AV11" s="73">
        <f t="shared" si="1"/>
        <v>464688.0000000001</v>
      </c>
      <c r="AW11" s="48">
        <f t="shared" si="1"/>
        <v>464688.0000000001</v>
      </c>
      <c r="AX11" s="48">
        <f t="shared" si="1"/>
        <v>464688.0000000001</v>
      </c>
      <c r="AY11" s="73">
        <f t="shared" si="1"/>
        <v>464688.0000000001</v>
      </c>
      <c r="AZ11" s="48">
        <f t="shared" si="1"/>
        <v>464688.0000000001</v>
      </c>
      <c r="BA11" s="48">
        <f t="shared" si="1"/>
        <v>464688.0000000001</v>
      </c>
      <c r="BB11" s="73">
        <f t="shared" si="1"/>
        <v>464688.0000000001</v>
      </c>
      <c r="BC11" s="48">
        <f t="shared" si="1"/>
        <v>464688.0000000001</v>
      </c>
      <c r="BD11" s="48">
        <f t="shared" si="1"/>
        <v>464688.0000000001</v>
      </c>
      <c r="BE11" s="73">
        <f t="shared" si="1"/>
        <v>464688.0000000001</v>
      </c>
      <c r="BF11" s="48">
        <f t="shared" si="1"/>
        <v>464688.0000000001</v>
      </c>
    </row>
    <row r="12" spans="1:58" ht="15.75">
      <c r="A12" s="38" t="s">
        <v>157</v>
      </c>
      <c r="C12" s="44" t="s">
        <v>158</v>
      </c>
      <c r="D12" s="71">
        <v>4</v>
      </c>
      <c r="E12" s="19" t="s">
        <v>34</v>
      </c>
      <c r="F12" s="48">
        <f>73900*1.12</f>
        <v>82768.00000000001</v>
      </c>
      <c r="G12" s="48">
        <f t="shared" si="2"/>
        <v>82768.00000000001</v>
      </c>
      <c r="H12" s="40">
        <f t="shared" si="0"/>
        <v>331072.00000000006</v>
      </c>
      <c r="I12" s="72">
        <f t="shared" si="3"/>
        <v>331072.00000000006</v>
      </c>
      <c r="J12" s="48">
        <f t="shared" si="3"/>
        <v>331072.00000000006</v>
      </c>
      <c r="K12" s="48">
        <f t="shared" si="3"/>
        <v>331072.00000000006</v>
      </c>
      <c r="L12" s="48">
        <f t="shared" si="3"/>
        <v>331072.00000000006</v>
      </c>
      <c r="M12" s="48">
        <f t="shared" si="3"/>
        <v>331072.00000000006</v>
      </c>
      <c r="N12" s="48">
        <f t="shared" si="3"/>
        <v>331072.00000000006</v>
      </c>
      <c r="O12" s="48">
        <f t="shared" si="3"/>
        <v>331072.00000000006</v>
      </c>
      <c r="P12" s="48">
        <f t="shared" si="3"/>
        <v>331072.00000000006</v>
      </c>
      <c r="Q12" s="48">
        <f t="shared" si="3"/>
        <v>331072.00000000006</v>
      </c>
      <c r="R12" s="73">
        <f t="shared" si="3"/>
        <v>331072.00000000006</v>
      </c>
      <c r="S12" s="48">
        <f t="shared" si="1"/>
        <v>331072.00000000006</v>
      </c>
      <c r="T12" s="48">
        <f t="shared" si="1"/>
        <v>331072.00000000006</v>
      </c>
      <c r="U12" s="73">
        <f t="shared" si="1"/>
        <v>331072.00000000006</v>
      </c>
      <c r="V12" s="48">
        <f t="shared" si="1"/>
        <v>331072.00000000006</v>
      </c>
      <c r="W12" s="48">
        <f t="shared" si="1"/>
        <v>331072.00000000006</v>
      </c>
      <c r="X12" s="73">
        <f t="shared" si="1"/>
        <v>331072.00000000006</v>
      </c>
      <c r="Y12" s="48">
        <f t="shared" si="1"/>
        <v>331072.00000000006</v>
      </c>
      <c r="Z12" s="48">
        <f t="shared" si="1"/>
        <v>331072.00000000006</v>
      </c>
      <c r="AA12" s="73">
        <f t="shared" si="1"/>
        <v>331072.00000000006</v>
      </c>
      <c r="AB12" s="48">
        <f t="shared" si="1"/>
        <v>331072.00000000006</v>
      </c>
      <c r="AC12" s="48">
        <f t="shared" si="1"/>
        <v>331072.00000000006</v>
      </c>
      <c r="AD12" s="73">
        <f t="shared" si="1"/>
        <v>331072.00000000006</v>
      </c>
      <c r="AE12" s="48">
        <f t="shared" si="1"/>
        <v>331072.00000000006</v>
      </c>
      <c r="AF12" s="48">
        <f t="shared" si="1"/>
        <v>331072.00000000006</v>
      </c>
      <c r="AG12" s="73">
        <f t="shared" si="1"/>
        <v>331072.00000000006</v>
      </c>
      <c r="AH12" s="48">
        <f t="shared" si="1"/>
        <v>331072.00000000006</v>
      </c>
      <c r="AI12" s="48">
        <f t="shared" si="1"/>
        <v>331072.00000000006</v>
      </c>
      <c r="AJ12" s="73">
        <f t="shared" si="1"/>
        <v>331072.00000000006</v>
      </c>
      <c r="AK12" s="48">
        <f t="shared" si="1"/>
        <v>331072.00000000006</v>
      </c>
      <c r="AL12" s="48">
        <f t="shared" si="1"/>
        <v>331072.00000000006</v>
      </c>
      <c r="AM12" s="73">
        <f t="shared" si="1"/>
        <v>331072.00000000006</v>
      </c>
      <c r="AN12" s="48">
        <f t="shared" si="1"/>
        <v>331072.00000000006</v>
      </c>
      <c r="AO12" s="48">
        <f t="shared" si="1"/>
        <v>331072.00000000006</v>
      </c>
      <c r="AP12" s="73">
        <f t="shared" si="1"/>
        <v>331072.00000000006</v>
      </c>
      <c r="AQ12" s="48">
        <f t="shared" si="1"/>
        <v>331072.00000000006</v>
      </c>
      <c r="AR12" s="48">
        <f t="shared" si="1"/>
        <v>331072.00000000006</v>
      </c>
      <c r="AS12" s="73">
        <f t="shared" si="1"/>
        <v>331072.00000000006</v>
      </c>
      <c r="AT12" s="48">
        <f t="shared" si="1"/>
        <v>331072.00000000006</v>
      </c>
      <c r="AU12" s="48">
        <f t="shared" si="1"/>
        <v>331072.00000000006</v>
      </c>
      <c r="AV12" s="73">
        <f t="shared" si="1"/>
        <v>331072.00000000006</v>
      </c>
      <c r="AW12" s="48">
        <f t="shared" si="1"/>
        <v>331072.00000000006</v>
      </c>
      <c r="AX12" s="48">
        <f t="shared" si="1"/>
        <v>331072.00000000006</v>
      </c>
      <c r="AY12" s="73">
        <f t="shared" si="1"/>
        <v>331072.00000000006</v>
      </c>
      <c r="AZ12" s="48">
        <f t="shared" si="1"/>
        <v>331072.00000000006</v>
      </c>
      <c r="BA12" s="48">
        <f t="shared" si="1"/>
        <v>331072.00000000006</v>
      </c>
      <c r="BB12" s="73">
        <f t="shared" si="1"/>
        <v>331072.00000000006</v>
      </c>
      <c r="BC12" s="48">
        <f t="shared" si="1"/>
        <v>331072.00000000006</v>
      </c>
      <c r="BD12" s="48">
        <f t="shared" si="1"/>
        <v>331072.00000000006</v>
      </c>
      <c r="BE12" s="73">
        <f t="shared" si="1"/>
        <v>331072.00000000006</v>
      </c>
      <c r="BF12" s="48">
        <f t="shared" si="1"/>
        <v>331072.00000000006</v>
      </c>
    </row>
    <row r="13" spans="1:58" ht="15.75">
      <c r="A13" s="38" t="s">
        <v>17</v>
      </c>
      <c r="C13" s="44" t="s">
        <v>18</v>
      </c>
      <c r="D13" s="71">
        <v>2</v>
      </c>
      <c r="E13" s="19" t="s">
        <v>34</v>
      </c>
      <c r="F13" s="48">
        <f>84900*1.12</f>
        <v>95088.00000000001</v>
      </c>
      <c r="G13" s="48">
        <f t="shared" si="2"/>
        <v>95088.00000000001</v>
      </c>
      <c r="H13" s="40">
        <f t="shared" si="0"/>
        <v>190176.00000000003</v>
      </c>
      <c r="I13" s="72">
        <f t="shared" si="3"/>
        <v>190176.00000000003</v>
      </c>
      <c r="J13" s="48">
        <f t="shared" si="3"/>
        <v>190176.00000000003</v>
      </c>
      <c r="K13" s="48">
        <f t="shared" si="3"/>
        <v>190176.00000000003</v>
      </c>
      <c r="L13" s="48">
        <f t="shared" si="3"/>
        <v>190176.00000000003</v>
      </c>
      <c r="M13" s="48">
        <f t="shared" si="3"/>
        <v>190176.00000000003</v>
      </c>
      <c r="N13" s="48">
        <f t="shared" si="3"/>
        <v>190176.00000000003</v>
      </c>
      <c r="O13" s="48">
        <f t="shared" si="3"/>
        <v>190176.00000000003</v>
      </c>
      <c r="P13" s="48">
        <f t="shared" si="3"/>
        <v>190176.00000000003</v>
      </c>
      <c r="Q13" s="48">
        <f t="shared" si="3"/>
        <v>190176.00000000003</v>
      </c>
      <c r="R13" s="73">
        <f t="shared" si="3"/>
        <v>190176.00000000003</v>
      </c>
      <c r="S13" s="48">
        <f t="shared" si="1"/>
        <v>190176.00000000003</v>
      </c>
      <c r="T13" s="48">
        <f t="shared" si="1"/>
        <v>190176.00000000003</v>
      </c>
      <c r="U13" s="73">
        <f t="shared" si="1"/>
        <v>190176.00000000003</v>
      </c>
      <c r="V13" s="48">
        <f t="shared" si="1"/>
        <v>190176.00000000003</v>
      </c>
      <c r="W13" s="48">
        <f t="shared" si="1"/>
        <v>190176.00000000003</v>
      </c>
      <c r="X13" s="73">
        <f t="shared" si="1"/>
        <v>190176.00000000003</v>
      </c>
      <c r="Y13" s="48">
        <f t="shared" si="1"/>
        <v>190176.00000000003</v>
      </c>
      <c r="Z13" s="48">
        <f t="shared" si="1"/>
        <v>190176.00000000003</v>
      </c>
      <c r="AA13" s="73">
        <f t="shared" si="1"/>
        <v>190176.00000000003</v>
      </c>
      <c r="AB13" s="48">
        <f t="shared" si="1"/>
        <v>190176.00000000003</v>
      </c>
      <c r="AC13" s="48">
        <f t="shared" si="1"/>
        <v>190176.00000000003</v>
      </c>
      <c r="AD13" s="73">
        <f t="shared" si="1"/>
        <v>190176.00000000003</v>
      </c>
      <c r="AE13" s="48">
        <f t="shared" si="1"/>
        <v>190176.00000000003</v>
      </c>
      <c r="AF13" s="48">
        <f t="shared" si="1"/>
        <v>190176.00000000003</v>
      </c>
      <c r="AG13" s="73">
        <f t="shared" si="1"/>
        <v>190176.00000000003</v>
      </c>
      <c r="AH13" s="48">
        <f t="shared" si="1"/>
        <v>190176.00000000003</v>
      </c>
      <c r="AI13" s="48">
        <f t="shared" si="1"/>
        <v>190176.00000000003</v>
      </c>
      <c r="AJ13" s="73">
        <f t="shared" si="1"/>
        <v>190176.00000000003</v>
      </c>
      <c r="AK13" s="48">
        <f t="shared" si="1"/>
        <v>190176.00000000003</v>
      </c>
      <c r="AL13" s="48">
        <f t="shared" si="1"/>
        <v>190176.00000000003</v>
      </c>
      <c r="AM13" s="73">
        <f t="shared" si="1"/>
        <v>190176.00000000003</v>
      </c>
      <c r="AN13" s="48">
        <f t="shared" si="1"/>
        <v>190176.00000000003</v>
      </c>
      <c r="AO13" s="48">
        <f t="shared" si="1"/>
        <v>190176.00000000003</v>
      </c>
      <c r="AP13" s="73">
        <f t="shared" si="1"/>
        <v>190176.00000000003</v>
      </c>
      <c r="AQ13" s="48">
        <f t="shared" si="1"/>
        <v>190176.00000000003</v>
      </c>
      <c r="AR13" s="48">
        <f t="shared" si="1"/>
        <v>190176.00000000003</v>
      </c>
      <c r="AS13" s="73">
        <f t="shared" si="1"/>
        <v>190176.00000000003</v>
      </c>
      <c r="AT13" s="48">
        <f t="shared" si="1"/>
        <v>190176.00000000003</v>
      </c>
      <c r="AU13" s="48">
        <f t="shared" si="1"/>
        <v>190176.00000000003</v>
      </c>
      <c r="AV13" s="73">
        <f t="shared" si="1"/>
        <v>190176.00000000003</v>
      </c>
      <c r="AW13" s="48">
        <f t="shared" si="1"/>
        <v>190176.00000000003</v>
      </c>
      <c r="AX13" s="48">
        <f t="shared" si="1"/>
        <v>190176.00000000003</v>
      </c>
      <c r="AY13" s="73">
        <f t="shared" si="1"/>
        <v>190176.00000000003</v>
      </c>
      <c r="AZ13" s="48">
        <f t="shared" si="1"/>
        <v>190176.00000000003</v>
      </c>
      <c r="BA13" s="48">
        <f t="shared" si="1"/>
        <v>190176.00000000003</v>
      </c>
      <c r="BB13" s="73">
        <f t="shared" si="1"/>
        <v>190176.00000000003</v>
      </c>
      <c r="BC13" s="48">
        <f t="shared" si="1"/>
        <v>190176.00000000003</v>
      </c>
      <c r="BD13" s="48">
        <f t="shared" si="1"/>
        <v>190176.00000000003</v>
      </c>
      <c r="BE13" s="73">
        <f t="shared" si="1"/>
        <v>190176.00000000003</v>
      </c>
      <c r="BF13" s="48">
        <f t="shared" si="1"/>
        <v>190176.00000000003</v>
      </c>
    </row>
    <row r="14" spans="1:58" ht="15.75">
      <c r="A14" s="38" t="s">
        <v>159</v>
      </c>
      <c r="C14" s="44" t="s">
        <v>160</v>
      </c>
      <c r="D14" s="71">
        <v>1</v>
      </c>
      <c r="E14" s="19" t="s">
        <v>34</v>
      </c>
      <c r="F14" s="48">
        <f>73900*1.12</f>
        <v>82768.00000000001</v>
      </c>
      <c r="G14" s="48">
        <f t="shared" si="2"/>
        <v>82768.00000000001</v>
      </c>
      <c r="H14" s="40">
        <f t="shared" si="0"/>
        <v>82768.00000000001</v>
      </c>
      <c r="I14" s="72">
        <f t="shared" si="3"/>
        <v>82768.00000000001</v>
      </c>
      <c r="J14" s="48">
        <f t="shared" si="3"/>
        <v>82768.00000000001</v>
      </c>
      <c r="K14" s="48">
        <f t="shared" si="3"/>
        <v>82768.00000000001</v>
      </c>
      <c r="L14" s="48">
        <f t="shared" si="3"/>
        <v>82768.00000000001</v>
      </c>
      <c r="M14" s="48">
        <f t="shared" si="3"/>
        <v>82768.00000000001</v>
      </c>
      <c r="N14" s="48">
        <f t="shared" si="3"/>
        <v>82768.00000000001</v>
      </c>
      <c r="O14" s="48">
        <f t="shared" si="3"/>
        <v>82768.00000000001</v>
      </c>
      <c r="P14" s="48">
        <f t="shared" si="3"/>
        <v>82768.00000000001</v>
      </c>
      <c r="Q14" s="48">
        <f t="shared" si="3"/>
        <v>82768.00000000001</v>
      </c>
      <c r="R14" s="73">
        <f t="shared" si="3"/>
        <v>82768.00000000001</v>
      </c>
      <c r="S14" s="48">
        <f t="shared" si="1"/>
        <v>82768.00000000001</v>
      </c>
      <c r="T14" s="48">
        <f t="shared" si="1"/>
        <v>82768.00000000001</v>
      </c>
      <c r="U14" s="73">
        <f t="shared" si="1"/>
        <v>82768.00000000001</v>
      </c>
      <c r="V14" s="48">
        <f t="shared" si="1"/>
        <v>82768.00000000001</v>
      </c>
      <c r="W14" s="48">
        <f t="shared" si="1"/>
        <v>82768.00000000001</v>
      </c>
      <c r="X14" s="73">
        <f t="shared" si="1"/>
        <v>82768.00000000001</v>
      </c>
      <c r="Y14" s="48">
        <f aca="true" t="shared" si="4" ref="Y14:BF19">X14</f>
        <v>82768.00000000001</v>
      </c>
      <c r="Z14" s="48">
        <f t="shared" si="4"/>
        <v>82768.00000000001</v>
      </c>
      <c r="AA14" s="73">
        <f t="shared" si="4"/>
        <v>82768.00000000001</v>
      </c>
      <c r="AB14" s="48">
        <f t="shared" si="4"/>
        <v>82768.00000000001</v>
      </c>
      <c r="AC14" s="48">
        <f t="shared" si="4"/>
        <v>82768.00000000001</v>
      </c>
      <c r="AD14" s="73">
        <f t="shared" si="4"/>
        <v>82768.00000000001</v>
      </c>
      <c r="AE14" s="48">
        <f t="shared" si="4"/>
        <v>82768.00000000001</v>
      </c>
      <c r="AF14" s="48">
        <f t="shared" si="4"/>
        <v>82768.00000000001</v>
      </c>
      <c r="AG14" s="73">
        <f t="shared" si="4"/>
        <v>82768.00000000001</v>
      </c>
      <c r="AH14" s="48">
        <f t="shared" si="4"/>
        <v>82768.00000000001</v>
      </c>
      <c r="AI14" s="48">
        <f t="shared" si="4"/>
        <v>82768.00000000001</v>
      </c>
      <c r="AJ14" s="73">
        <f t="shared" si="4"/>
        <v>82768.00000000001</v>
      </c>
      <c r="AK14" s="48">
        <f t="shared" si="4"/>
        <v>82768.00000000001</v>
      </c>
      <c r="AL14" s="48">
        <f t="shared" si="4"/>
        <v>82768.00000000001</v>
      </c>
      <c r="AM14" s="73">
        <f t="shared" si="4"/>
        <v>82768.00000000001</v>
      </c>
      <c r="AN14" s="48">
        <f t="shared" si="4"/>
        <v>82768.00000000001</v>
      </c>
      <c r="AO14" s="48">
        <f t="shared" si="4"/>
        <v>82768.00000000001</v>
      </c>
      <c r="AP14" s="73">
        <f t="shared" si="4"/>
        <v>82768.00000000001</v>
      </c>
      <c r="AQ14" s="48">
        <f t="shared" si="4"/>
        <v>82768.00000000001</v>
      </c>
      <c r="AR14" s="48">
        <f t="shared" si="4"/>
        <v>82768.00000000001</v>
      </c>
      <c r="AS14" s="73">
        <f t="shared" si="4"/>
        <v>82768.00000000001</v>
      </c>
      <c r="AT14" s="48">
        <f t="shared" si="4"/>
        <v>82768.00000000001</v>
      </c>
      <c r="AU14" s="48">
        <f t="shared" si="4"/>
        <v>82768.00000000001</v>
      </c>
      <c r="AV14" s="73">
        <f t="shared" si="4"/>
        <v>82768.00000000001</v>
      </c>
      <c r="AW14" s="48">
        <f t="shared" si="4"/>
        <v>82768.00000000001</v>
      </c>
      <c r="AX14" s="48">
        <f t="shared" si="4"/>
        <v>82768.00000000001</v>
      </c>
      <c r="AY14" s="73">
        <f t="shared" si="4"/>
        <v>82768.00000000001</v>
      </c>
      <c r="AZ14" s="48">
        <f t="shared" si="4"/>
        <v>82768.00000000001</v>
      </c>
      <c r="BA14" s="48">
        <f t="shared" si="4"/>
        <v>82768.00000000001</v>
      </c>
      <c r="BB14" s="73">
        <f t="shared" si="4"/>
        <v>82768.00000000001</v>
      </c>
      <c r="BC14" s="48">
        <f t="shared" si="4"/>
        <v>82768.00000000001</v>
      </c>
      <c r="BD14" s="48">
        <f t="shared" si="4"/>
        <v>82768.00000000001</v>
      </c>
      <c r="BE14" s="73">
        <f t="shared" si="4"/>
        <v>82768.00000000001</v>
      </c>
      <c r="BF14" s="48">
        <f t="shared" si="4"/>
        <v>82768.00000000001</v>
      </c>
    </row>
    <row r="15" spans="1:58" ht="15.75">
      <c r="A15" s="38" t="s">
        <v>161</v>
      </c>
      <c r="C15" s="44" t="s">
        <v>161</v>
      </c>
      <c r="D15" s="71">
        <v>1</v>
      </c>
      <c r="E15" s="19" t="s">
        <v>34</v>
      </c>
      <c r="F15" s="48">
        <f>69150*1.12</f>
        <v>77448.00000000001</v>
      </c>
      <c r="G15" s="48">
        <f t="shared" si="2"/>
        <v>77448.00000000001</v>
      </c>
      <c r="H15" s="40">
        <f t="shared" si="0"/>
        <v>77448.00000000001</v>
      </c>
      <c r="I15" s="72">
        <f t="shared" si="3"/>
        <v>77448.00000000001</v>
      </c>
      <c r="J15" s="48">
        <f t="shared" si="3"/>
        <v>77448.00000000001</v>
      </c>
      <c r="K15" s="48">
        <f t="shared" si="3"/>
        <v>77448.00000000001</v>
      </c>
      <c r="L15" s="48">
        <f t="shared" si="3"/>
        <v>77448.00000000001</v>
      </c>
      <c r="M15" s="48">
        <f t="shared" si="3"/>
        <v>77448.00000000001</v>
      </c>
      <c r="N15" s="48">
        <f t="shared" si="3"/>
        <v>77448.00000000001</v>
      </c>
      <c r="O15" s="48">
        <f t="shared" si="3"/>
        <v>77448.00000000001</v>
      </c>
      <c r="P15" s="48">
        <f t="shared" si="3"/>
        <v>77448.00000000001</v>
      </c>
      <c r="Q15" s="48">
        <f t="shared" si="3"/>
        <v>77448.00000000001</v>
      </c>
      <c r="R15" s="73">
        <f t="shared" si="3"/>
        <v>77448.00000000001</v>
      </c>
      <c r="S15" s="48">
        <f t="shared" si="3"/>
        <v>77448.00000000001</v>
      </c>
      <c r="T15" s="48">
        <f t="shared" si="3"/>
        <v>77448.00000000001</v>
      </c>
      <c r="U15" s="73">
        <f t="shared" si="3"/>
        <v>77448.00000000001</v>
      </c>
      <c r="V15" s="48">
        <f t="shared" si="3"/>
        <v>77448.00000000001</v>
      </c>
      <c r="W15" s="48">
        <f t="shared" si="3"/>
        <v>77448.00000000001</v>
      </c>
      <c r="X15" s="73">
        <f t="shared" si="3"/>
        <v>77448.00000000001</v>
      </c>
      <c r="Y15" s="48">
        <f t="shared" si="4"/>
        <v>77448.00000000001</v>
      </c>
      <c r="Z15" s="48">
        <f t="shared" si="4"/>
        <v>77448.00000000001</v>
      </c>
      <c r="AA15" s="73">
        <f t="shared" si="4"/>
        <v>77448.00000000001</v>
      </c>
      <c r="AB15" s="48">
        <f t="shared" si="4"/>
        <v>77448.00000000001</v>
      </c>
      <c r="AC15" s="48">
        <f t="shared" si="4"/>
        <v>77448.00000000001</v>
      </c>
      <c r="AD15" s="73">
        <f t="shared" si="4"/>
        <v>77448.00000000001</v>
      </c>
      <c r="AE15" s="48">
        <f t="shared" si="4"/>
        <v>77448.00000000001</v>
      </c>
      <c r="AF15" s="48">
        <f t="shared" si="4"/>
        <v>77448.00000000001</v>
      </c>
      <c r="AG15" s="73">
        <f t="shared" si="4"/>
        <v>77448.00000000001</v>
      </c>
      <c r="AH15" s="48">
        <f t="shared" si="4"/>
        <v>77448.00000000001</v>
      </c>
      <c r="AI15" s="48">
        <f t="shared" si="4"/>
        <v>77448.00000000001</v>
      </c>
      <c r="AJ15" s="73">
        <f t="shared" si="4"/>
        <v>77448.00000000001</v>
      </c>
      <c r="AK15" s="48">
        <f t="shared" si="4"/>
        <v>77448.00000000001</v>
      </c>
      <c r="AL15" s="48">
        <f t="shared" si="4"/>
        <v>77448.00000000001</v>
      </c>
      <c r="AM15" s="73">
        <f t="shared" si="4"/>
        <v>77448.00000000001</v>
      </c>
      <c r="AN15" s="48">
        <f t="shared" si="4"/>
        <v>77448.00000000001</v>
      </c>
      <c r="AO15" s="48">
        <f t="shared" si="4"/>
        <v>77448.00000000001</v>
      </c>
      <c r="AP15" s="73">
        <f t="shared" si="4"/>
        <v>77448.00000000001</v>
      </c>
      <c r="AQ15" s="48">
        <f t="shared" si="4"/>
        <v>77448.00000000001</v>
      </c>
      <c r="AR15" s="48">
        <f t="shared" si="4"/>
        <v>77448.00000000001</v>
      </c>
      <c r="AS15" s="73">
        <f t="shared" si="4"/>
        <v>77448.00000000001</v>
      </c>
      <c r="AT15" s="48">
        <f t="shared" si="4"/>
        <v>77448.00000000001</v>
      </c>
      <c r="AU15" s="48">
        <f t="shared" si="4"/>
        <v>77448.00000000001</v>
      </c>
      <c r="AV15" s="73">
        <f t="shared" si="4"/>
        <v>77448.00000000001</v>
      </c>
      <c r="AW15" s="48">
        <f t="shared" si="4"/>
        <v>77448.00000000001</v>
      </c>
      <c r="AX15" s="48">
        <f t="shared" si="4"/>
        <v>77448.00000000001</v>
      </c>
      <c r="AY15" s="73">
        <f t="shared" si="4"/>
        <v>77448.00000000001</v>
      </c>
      <c r="AZ15" s="48">
        <f t="shared" si="4"/>
        <v>77448.00000000001</v>
      </c>
      <c r="BA15" s="48">
        <f t="shared" si="4"/>
        <v>77448.00000000001</v>
      </c>
      <c r="BB15" s="73">
        <f t="shared" si="4"/>
        <v>77448.00000000001</v>
      </c>
      <c r="BC15" s="48">
        <f t="shared" si="4"/>
        <v>77448.00000000001</v>
      </c>
      <c r="BD15" s="48">
        <f t="shared" si="4"/>
        <v>77448.00000000001</v>
      </c>
      <c r="BE15" s="73">
        <f t="shared" si="4"/>
        <v>77448.00000000001</v>
      </c>
      <c r="BF15" s="48">
        <f t="shared" si="4"/>
        <v>77448.00000000001</v>
      </c>
    </row>
    <row r="16" spans="1:58" ht="15.75">
      <c r="A16" s="38" t="s">
        <v>162</v>
      </c>
      <c r="C16" s="44" t="s">
        <v>163</v>
      </c>
      <c r="D16" s="71">
        <v>1</v>
      </c>
      <c r="E16" s="19" t="s">
        <v>34</v>
      </c>
      <c r="F16" s="48">
        <f>53250*1.12</f>
        <v>59640.00000000001</v>
      </c>
      <c r="G16" s="48">
        <f t="shared" si="2"/>
        <v>59640.00000000001</v>
      </c>
      <c r="H16" s="40">
        <f t="shared" si="0"/>
        <v>59640.00000000001</v>
      </c>
      <c r="I16" s="72">
        <f t="shared" si="3"/>
        <v>59640.00000000001</v>
      </c>
      <c r="J16" s="48">
        <f t="shared" si="3"/>
        <v>59640.00000000001</v>
      </c>
      <c r="K16" s="48">
        <f t="shared" si="3"/>
        <v>59640.00000000001</v>
      </c>
      <c r="L16" s="48">
        <f t="shared" si="3"/>
        <v>59640.00000000001</v>
      </c>
      <c r="M16" s="48">
        <f t="shared" si="3"/>
        <v>59640.00000000001</v>
      </c>
      <c r="N16" s="48">
        <f t="shared" si="3"/>
        <v>59640.00000000001</v>
      </c>
      <c r="O16" s="48">
        <f t="shared" si="3"/>
        <v>59640.00000000001</v>
      </c>
      <c r="P16" s="48">
        <f t="shared" si="3"/>
        <v>59640.00000000001</v>
      </c>
      <c r="Q16" s="48">
        <f t="shared" si="3"/>
        <v>59640.00000000001</v>
      </c>
      <c r="R16" s="73">
        <f t="shared" si="3"/>
        <v>59640.00000000001</v>
      </c>
      <c r="S16" s="48">
        <f t="shared" si="3"/>
        <v>59640.00000000001</v>
      </c>
      <c r="T16" s="48">
        <f t="shared" si="3"/>
        <v>59640.00000000001</v>
      </c>
      <c r="U16" s="73">
        <f t="shared" si="3"/>
        <v>59640.00000000001</v>
      </c>
      <c r="V16" s="48">
        <f t="shared" si="3"/>
        <v>59640.00000000001</v>
      </c>
      <c r="W16" s="48">
        <f t="shared" si="3"/>
        <v>59640.00000000001</v>
      </c>
      <c r="X16" s="73">
        <f t="shared" si="3"/>
        <v>59640.00000000001</v>
      </c>
      <c r="Y16" s="48">
        <f t="shared" si="4"/>
        <v>59640.00000000001</v>
      </c>
      <c r="Z16" s="48">
        <f t="shared" si="4"/>
        <v>59640.00000000001</v>
      </c>
      <c r="AA16" s="73">
        <f t="shared" si="4"/>
        <v>59640.00000000001</v>
      </c>
      <c r="AB16" s="48">
        <f t="shared" si="4"/>
        <v>59640.00000000001</v>
      </c>
      <c r="AC16" s="48">
        <f t="shared" si="4"/>
        <v>59640.00000000001</v>
      </c>
      <c r="AD16" s="73">
        <f t="shared" si="4"/>
        <v>59640.00000000001</v>
      </c>
      <c r="AE16" s="48">
        <f t="shared" si="4"/>
        <v>59640.00000000001</v>
      </c>
      <c r="AF16" s="48">
        <f t="shared" si="4"/>
        <v>59640.00000000001</v>
      </c>
      <c r="AG16" s="73">
        <f t="shared" si="4"/>
        <v>59640.00000000001</v>
      </c>
      <c r="AH16" s="48">
        <f t="shared" si="4"/>
        <v>59640.00000000001</v>
      </c>
      <c r="AI16" s="48">
        <f t="shared" si="4"/>
        <v>59640.00000000001</v>
      </c>
      <c r="AJ16" s="73">
        <f t="shared" si="4"/>
        <v>59640.00000000001</v>
      </c>
      <c r="AK16" s="48">
        <f t="shared" si="4"/>
        <v>59640.00000000001</v>
      </c>
      <c r="AL16" s="48">
        <f t="shared" si="4"/>
        <v>59640.00000000001</v>
      </c>
      <c r="AM16" s="73">
        <f t="shared" si="4"/>
        <v>59640.00000000001</v>
      </c>
      <c r="AN16" s="48">
        <f t="shared" si="4"/>
        <v>59640.00000000001</v>
      </c>
      <c r="AO16" s="48">
        <f t="shared" si="4"/>
        <v>59640.00000000001</v>
      </c>
      <c r="AP16" s="73">
        <f t="shared" si="4"/>
        <v>59640.00000000001</v>
      </c>
      <c r="AQ16" s="48">
        <f t="shared" si="4"/>
        <v>59640.00000000001</v>
      </c>
      <c r="AR16" s="48">
        <f t="shared" si="4"/>
        <v>59640.00000000001</v>
      </c>
      <c r="AS16" s="73">
        <f t="shared" si="4"/>
        <v>59640.00000000001</v>
      </c>
      <c r="AT16" s="48">
        <f t="shared" si="4"/>
        <v>59640.00000000001</v>
      </c>
      <c r="AU16" s="48">
        <f t="shared" si="4"/>
        <v>59640.00000000001</v>
      </c>
      <c r="AV16" s="73">
        <f t="shared" si="4"/>
        <v>59640.00000000001</v>
      </c>
      <c r="AW16" s="48">
        <f t="shared" si="4"/>
        <v>59640.00000000001</v>
      </c>
      <c r="AX16" s="48">
        <f t="shared" si="4"/>
        <v>59640.00000000001</v>
      </c>
      <c r="AY16" s="73">
        <f t="shared" si="4"/>
        <v>59640.00000000001</v>
      </c>
      <c r="AZ16" s="48">
        <f t="shared" si="4"/>
        <v>59640.00000000001</v>
      </c>
      <c r="BA16" s="48">
        <f t="shared" si="4"/>
        <v>59640.00000000001</v>
      </c>
      <c r="BB16" s="73">
        <f t="shared" si="4"/>
        <v>59640.00000000001</v>
      </c>
      <c r="BC16" s="48">
        <f t="shared" si="4"/>
        <v>59640.00000000001</v>
      </c>
      <c r="BD16" s="48">
        <f t="shared" si="4"/>
        <v>59640.00000000001</v>
      </c>
      <c r="BE16" s="73">
        <f t="shared" si="4"/>
        <v>59640.00000000001</v>
      </c>
      <c r="BF16" s="48">
        <f t="shared" si="4"/>
        <v>59640.00000000001</v>
      </c>
    </row>
    <row r="17" spans="1:58" ht="15.75" customHeight="1">
      <c r="A17" s="38" t="s">
        <v>164</v>
      </c>
      <c r="C17" s="44" t="s">
        <v>165</v>
      </c>
      <c r="D17" s="71">
        <v>1</v>
      </c>
      <c r="E17" s="19" t="s">
        <v>34</v>
      </c>
      <c r="F17" s="48">
        <f>49200*1.12</f>
        <v>55104.00000000001</v>
      </c>
      <c r="G17" s="48">
        <f t="shared" si="2"/>
        <v>55104.00000000001</v>
      </c>
      <c r="H17" s="40">
        <f t="shared" si="0"/>
        <v>55104.00000000001</v>
      </c>
      <c r="I17" s="72">
        <f t="shared" si="3"/>
        <v>55104.00000000001</v>
      </c>
      <c r="J17" s="48">
        <f t="shared" si="3"/>
        <v>55104.00000000001</v>
      </c>
      <c r="K17" s="48">
        <f t="shared" si="3"/>
        <v>55104.00000000001</v>
      </c>
      <c r="L17" s="48">
        <f t="shared" si="3"/>
        <v>55104.00000000001</v>
      </c>
      <c r="M17" s="48">
        <f t="shared" si="3"/>
        <v>55104.00000000001</v>
      </c>
      <c r="N17" s="48">
        <f t="shared" si="3"/>
        <v>55104.00000000001</v>
      </c>
      <c r="O17" s="48">
        <f t="shared" si="3"/>
        <v>55104.00000000001</v>
      </c>
      <c r="P17" s="48">
        <f t="shared" si="3"/>
        <v>55104.00000000001</v>
      </c>
      <c r="Q17" s="48">
        <f t="shared" si="3"/>
        <v>55104.00000000001</v>
      </c>
      <c r="R17" s="73">
        <f t="shared" si="3"/>
        <v>55104.00000000001</v>
      </c>
      <c r="S17" s="48">
        <f t="shared" si="3"/>
        <v>55104.00000000001</v>
      </c>
      <c r="T17" s="48">
        <f t="shared" si="3"/>
        <v>55104.00000000001</v>
      </c>
      <c r="U17" s="73">
        <f t="shared" si="3"/>
        <v>55104.00000000001</v>
      </c>
      <c r="V17" s="48">
        <f t="shared" si="3"/>
        <v>55104.00000000001</v>
      </c>
      <c r="W17" s="48">
        <f t="shared" si="3"/>
        <v>55104.00000000001</v>
      </c>
      <c r="X17" s="73">
        <f t="shared" si="3"/>
        <v>55104.00000000001</v>
      </c>
      <c r="Y17" s="48">
        <f t="shared" si="4"/>
        <v>55104.00000000001</v>
      </c>
      <c r="Z17" s="48">
        <f t="shared" si="4"/>
        <v>55104.00000000001</v>
      </c>
      <c r="AA17" s="73">
        <f t="shared" si="4"/>
        <v>55104.00000000001</v>
      </c>
      <c r="AB17" s="48">
        <f t="shared" si="4"/>
        <v>55104.00000000001</v>
      </c>
      <c r="AC17" s="48">
        <f t="shared" si="4"/>
        <v>55104.00000000001</v>
      </c>
      <c r="AD17" s="73">
        <f t="shared" si="4"/>
        <v>55104.00000000001</v>
      </c>
      <c r="AE17" s="48">
        <f t="shared" si="4"/>
        <v>55104.00000000001</v>
      </c>
      <c r="AF17" s="48">
        <f t="shared" si="4"/>
        <v>55104.00000000001</v>
      </c>
      <c r="AG17" s="73">
        <f t="shared" si="4"/>
        <v>55104.00000000001</v>
      </c>
      <c r="AH17" s="48">
        <f t="shared" si="4"/>
        <v>55104.00000000001</v>
      </c>
      <c r="AI17" s="48">
        <f t="shared" si="4"/>
        <v>55104.00000000001</v>
      </c>
      <c r="AJ17" s="73">
        <f t="shared" si="4"/>
        <v>55104.00000000001</v>
      </c>
      <c r="AK17" s="48">
        <f t="shared" si="4"/>
        <v>55104.00000000001</v>
      </c>
      <c r="AL17" s="48">
        <f t="shared" si="4"/>
        <v>55104.00000000001</v>
      </c>
      <c r="AM17" s="73">
        <f t="shared" si="4"/>
        <v>55104.00000000001</v>
      </c>
      <c r="AN17" s="48">
        <f t="shared" si="4"/>
        <v>55104.00000000001</v>
      </c>
      <c r="AO17" s="48">
        <f t="shared" si="4"/>
        <v>55104.00000000001</v>
      </c>
      <c r="AP17" s="73">
        <f t="shared" si="4"/>
        <v>55104.00000000001</v>
      </c>
      <c r="AQ17" s="48">
        <f t="shared" si="4"/>
        <v>55104.00000000001</v>
      </c>
      <c r="AR17" s="48">
        <f t="shared" si="4"/>
        <v>55104.00000000001</v>
      </c>
      <c r="AS17" s="73">
        <f t="shared" si="4"/>
        <v>55104.00000000001</v>
      </c>
      <c r="AT17" s="48">
        <f t="shared" si="4"/>
        <v>55104.00000000001</v>
      </c>
      <c r="AU17" s="48">
        <f t="shared" si="4"/>
        <v>55104.00000000001</v>
      </c>
      <c r="AV17" s="73">
        <f t="shared" si="4"/>
        <v>55104.00000000001</v>
      </c>
      <c r="AW17" s="48">
        <f t="shared" si="4"/>
        <v>55104.00000000001</v>
      </c>
      <c r="AX17" s="48">
        <f t="shared" si="4"/>
        <v>55104.00000000001</v>
      </c>
      <c r="AY17" s="73">
        <f t="shared" si="4"/>
        <v>55104.00000000001</v>
      </c>
      <c r="AZ17" s="48">
        <f t="shared" si="4"/>
        <v>55104.00000000001</v>
      </c>
      <c r="BA17" s="48">
        <f t="shared" si="4"/>
        <v>55104.00000000001</v>
      </c>
      <c r="BB17" s="73">
        <f t="shared" si="4"/>
        <v>55104.00000000001</v>
      </c>
      <c r="BC17" s="48">
        <f t="shared" si="4"/>
        <v>55104.00000000001</v>
      </c>
      <c r="BD17" s="48">
        <f t="shared" si="4"/>
        <v>55104.00000000001</v>
      </c>
      <c r="BE17" s="73">
        <f t="shared" si="4"/>
        <v>55104.00000000001</v>
      </c>
      <c r="BF17" s="48">
        <f t="shared" si="4"/>
        <v>55104.00000000001</v>
      </c>
    </row>
    <row r="18" spans="1:58" ht="15.75">
      <c r="A18" s="38" t="s">
        <v>166</v>
      </c>
      <c r="C18" s="44" t="s">
        <v>167</v>
      </c>
      <c r="D18" s="71">
        <v>1</v>
      </c>
      <c r="E18" s="19" t="s">
        <v>34</v>
      </c>
      <c r="F18" s="48">
        <f>78950*1.12</f>
        <v>88424.00000000001</v>
      </c>
      <c r="G18" s="48">
        <f t="shared" si="2"/>
        <v>88424.00000000001</v>
      </c>
      <c r="H18" s="40">
        <f t="shared" si="0"/>
        <v>88424.00000000001</v>
      </c>
      <c r="I18" s="72">
        <f t="shared" si="3"/>
        <v>88424.00000000001</v>
      </c>
      <c r="J18" s="48">
        <f t="shared" si="3"/>
        <v>88424.00000000001</v>
      </c>
      <c r="K18" s="48">
        <f t="shared" si="3"/>
        <v>88424.00000000001</v>
      </c>
      <c r="L18" s="48">
        <f t="shared" si="3"/>
        <v>88424.00000000001</v>
      </c>
      <c r="M18" s="48">
        <f t="shared" si="3"/>
        <v>88424.00000000001</v>
      </c>
      <c r="N18" s="48">
        <f t="shared" si="3"/>
        <v>88424.00000000001</v>
      </c>
      <c r="O18" s="48">
        <f t="shared" si="3"/>
        <v>88424.00000000001</v>
      </c>
      <c r="P18" s="48">
        <f t="shared" si="3"/>
        <v>88424.00000000001</v>
      </c>
      <c r="Q18" s="48">
        <f t="shared" si="3"/>
        <v>88424.00000000001</v>
      </c>
      <c r="R18" s="73">
        <f t="shared" si="3"/>
        <v>88424.00000000001</v>
      </c>
      <c r="S18" s="48">
        <f t="shared" si="3"/>
        <v>88424.00000000001</v>
      </c>
      <c r="T18" s="48">
        <f t="shared" si="3"/>
        <v>88424.00000000001</v>
      </c>
      <c r="U18" s="73">
        <f t="shared" si="3"/>
        <v>88424.00000000001</v>
      </c>
      <c r="V18" s="48">
        <f t="shared" si="3"/>
        <v>88424.00000000001</v>
      </c>
      <c r="W18" s="48">
        <f t="shared" si="3"/>
        <v>88424.00000000001</v>
      </c>
      <c r="X18" s="73">
        <f t="shared" si="3"/>
        <v>88424.00000000001</v>
      </c>
      <c r="Y18" s="48">
        <f t="shared" si="4"/>
        <v>88424.00000000001</v>
      </c>
      <c r="Z18" s="48">
        <f t="shared" si="4"/>
        <v>88424.00000000001</v>
      </c>
      <c r="AA18" s="73">
        <f t="shared" si="4"/>
        <v>88424.00000000001</v>
      </c>
      <c r="AB18" s="48">
        <f t="shared" si="4"/>
        <v>88424.00000000001</v>
      </c>
      <c r="AC18" s="48">
        <f t="shared" si="4"/>
        <v>88424.00000000001</v>
      </c>
      <c r="AD18" s="73">
        <f t="shared" si="4"/>
        <v>88424.00000000001</v>
      </c>
      <c r="AE18" s="48">
        <f t="shared" si="4"/>
        <v>88424.00000000001</v>
      </c>
      <c r="AF18" s="48">
        <f t="shared" si="4"/>
        <v>88424.00000000001</v>
      </c>
      <c r="AG18" s="73">
        <f t="shared" si="4"/>
        <v>88424.00000000001</v>
      </c>
      <c r="AH18" s="48">
        <f t="shared" si="4"/>
        <v>88424.00000000001</v>
      </c>
      <c r="AI18" s="48">
        <f t="shared" si="4"/>
        <v>88424.00000000001</v>
      </c>
      <c r="AJ18" s="73">
        <f t="shared" si="4"/>
        <v>88424.00000000001</v>
      </c>
      <c r="AK18" s="48">
        <f t="shared" si="4"/>
        <v>88424.00000000001</v>
      </c>
      <c r="AL18" s="48">
        <f t="shared" si="4"/>
        <v>88424.00000000001</v>
      </c>
      <c r="AM18" s="73">
        <f t="shared" si="4"/>
        <v>88424.00000000001</v>
      </c>
      <c r="AN18" s="48">
        <f t="shared" si="4"/>
        <v>88424.00000000001</v>
      </c>
      <c r="AO18" s="48">
        <f t="shared" si="4"/>
        <v>88424.00000000001</v>
      </c>
      <c r="AP18" s="73">
        <f t="shared" si="4"/>
        <v>88424.00000000001</v>
      </c>
      <c r="AQ18" s="48">
        <f t="shared" si="4"/>
        <v>88424.00000000001</v>
      </c>
      <c r="AR18" s="48">
        <f t="shared" si="4"/>
        <v>88424.00000000001</v>
      </c>
      <c r="AS18" s="73">
        <f t="shared" si="4"/>
        <v>88424.00000000001</v>
      </c>
      <c r="AT18" s="48">
        <f t="shared" si="4"/>
        <v>88424.00000000001</v>
      </c>
      <c r="AU18" s="48">
        <f t="shared" si="4"/>
        <v>88424.00000000001</v>
      </c>
      <c r="AV18" s="73">
        <f t="shared" si="4"/>
        <v>88424.00000000001</v>
      </c>
      <c r="AW18" s="48">
        <f t="shared" si="4"/>
        <v>88424.00000000001</v>
      </c>
      <c r="AX18" s="48">
        <f t="shared" si="4"/>
        <v>88424.00000000001</v>
      </c>
      <c r="AY18" s="73">
        <f t="shared" si="4"/>
        <v>88424.00000000001</v>
      </c>
      <c r="AZ18" s="48">
        <f t="shared" si="4"/>
        <v>88424.00000000001</v>
      </c>
      <c r="BA18" s="48">
        <f t="shared" si="4"/>
        <v>88424.00000000001</v>
      </c>
      <c r="BB18" s="73">
        <f t="shared" si="4"/>
        <v>88424.00000000001</v>
      </c>
      <c r="BC18" s="48">
        <f t="shared" si="4"/>
        <v>88424.00000000001</v>
      </c>
      <c r="BD18" s="48">
        <f t="shared" si="4"/>
        <v>88424.00000000001</v>
      </c>
      <c r="BE18" s="73">
        <f t="shared" si="4"/>
        <v>88424.00000000001</v>
      </c>
      <c r="BF18" s="48">
        <f t="shared" si="4"/>
        <v>88424.00000000001</v>
      </c>
    </row>
    <row r="19" spans="1:58" s="153" customFormat="1" ht="15.75">
      <c r="A19" s="74" t="s">
        <v>168</v>
      </c>
      <c r="C19" s="44" t="s">
        <v>169</v>
      </c>
      <c r="D19" s="154">
        <v>1</v>
      </c>
      <c r="E19" s="155" t="s">
        <v>34</v>
      </c>
      <c r="F19" s="156">
        <f>69150*1.12</f>
        <v>77448.00000000001</v>
      </c>
      <c r="G19" s="48">
        <f t="shared" si="2"/>
        <v>77448.00000000001</v>
      </c>
      <c r="H19" s="157">
        <f t="shared" si="0"/>
        <v>77448.00000000001</v>
      </c>
      <c r="I19" s="72">
        <f t="shared" si="3"/>
        <v>77448.00000000001</v>
      </c>
      <c r="J19" s="48">
        <f t="shared" si="3"/>
        <v>77448.00000000001</v>
      </c>
      <c r="K19" s="48">
        <f t="shared" si="3"/>
        <v>77448.00000000001</v>
      </c>
      <c r="L19" s="48">
        <f t="shared" si="3"/>
        <v>77448.00000000001</v>
      </c>
      <c r="M19" s="48">
        <f t="shared" si="3"/>
        <v>77448.00000000001</v>
      </c>
      <c r="N19" s="48">
        <f t="shared" si="3"/>
        <v>77448.00000000001</v>
      </c>
      <c r="O19" s="48">
        <f t="shared" si="3"/>
        <v>77448.00000000001</v>
      </c>
      <c r="P19" s="48">
        <f t="shared" si="3"/>
        <v>77448.00000000001</v>
      </c>
      <c r="Q19" s="48">
        <f t="shared" si="3"/>
        <v>77448.00000000001</v>
      </c>
      <c r="R19" s="73">
        <f t="shared" si="3"/>
        <v>77448.00000000001</v>
      </c>
      <c r="S19" s="48">
        <f t="shared" si="3"/>
        <v>77448.00000000001</v>
      </c>
      <c r="T19" s="48">
        <f t="shared" si="3"/>
        <v>77448.00000000001</v>
      </c>
      <c r="U19" s="73">
        <f t="shared" si="3"/>
        <v>77448.00000000001</v>
      </c>
      <c r="V19" s="48">
        <f t="shared" si="3"/>
        <v>77448.00000000001</v>
      </c>
      <c r="W19" s="48">
        <f t="shared" si="3"/>
        <v>77448.00000000001</v>
      </c>
      <c r="X19" s="73">
        <f t="shared" si="3"/>
        <v>77448.00000000001</v>
      </c>
      <c r="Y19" s="48">
        <f t="shared" si="4"/>
        <v>77448.00000000001</v>
      </c>
      <c r="Z19" s="48">
        <f t="shared" si="4"/>
        <v>77448.00000000001</v>
      </c>
      <c r="AA19" s="73">
        <f t="shared" si="4"/>
        <v>77448.00000000001</v>
      </c>
      <c r="AB19" s="48">
        <f t="shared" si="4"/>
        <v>77448.00000000001</v>
      </c>
      <c r="AC19" s="48">
        <f t="shared" si="4"/>
        <v>77448.00000000001</v>
      </c>
      <c r="AD19" s="73">
        <f t="shared" si="4"/>
        <v>77448.00000000001</v>
      </c>
      <c r="AE19" s="48">
        <f t="shared" si="4"/>
        <v>77448.00000000001</v>
      </c>
      <c r="AF19" s="48">
        <f t="shared" si="4"/>
        <v>77448.00000000001</v>
      </c>
      <c r="AG19" s="73">
        <f t="shared" si="4"/>
        <v>77448.00000000001</v>
      </c>
      <c r="AH19" s="48">
        <f t="shared" si="4"/>
        <v>77448.00000000001</v>
      </c>
      <c r="AI19" s="48">
        <f t="shared" si="4"/>
        <v>77448.00000000001</v>
      </c>
      <c r="AJ19" s="73">
        <f t="shared" si="4"/>
        <v>77448.00000000001</v>
      </c>
      <c r="AK19" s="48">
        <f t="shared" si="4"/>
        <v>77448.00000000001</v>
      </c>
      <c r="AL19" s="48">
        <f t="shared" si="4"/>
        <v>77448.00000000001</v>
      </c>
      <c r="AM19" s="73">
        <f t="shared" si="4"/>
        <v>77448.00000000001</v>
      </c>
      <c r="AN19" s="48">
        <f t="shared" si="4"/>
        <v>77448.00000000001</v>
      </c>
      <c r="AO19" s="48">
        <f t="shared" si="4"/>
        <v>77448.00000000001</v>
      </c>
      <c r="AP19" s="73">
        <f t="shared" si="4"/>
        <v>77448.00000000001</v>
      </c>
      <c r="AQ19" s="48">
        <f t="shared" si="4"/>
        <v>77448.00000000001</v>
      </c>
      <c r="AR19" s="48">
        <f t="shared" si="4"/>
        <v>77448.00000000001</v>
      </c>
      <c r="AS19" s="73">
        <f t="shared" si="4"/>
        <v>77448.00000000001</v>
      </c>
      <c r="AT19" s="48">
        <f t="shared" si="4"/>
        <v>77448.00000000001</v>
      </c>
      <c r="AU19" s="48">
        <f t="shared" si="4"/>
        <v>77448.00000000001</v>
      </c>
      <c r="AV19" s="73">
        <f t="shared" si="4"/>
        <v>77448.00000000001</v>
      </c>
      <c r="AW19" s="48">
        <f t="shared" si="4"/>
        <v>77448.00000000001</v>
      </c>
      <c r="AX19" s="48">
        <f t="shared" si="4"/>
        <v>77448.00000000001</v>
      </c>
      <c r="AY19" s="73">
        <f t="shared" si="4"/>
        <v>77448.00000000001</v>
      </c>
      <c r="AZ19" s="48">
        <f t="shared" si="4"/>
        <v>77448.00000000001</v>
      </c>
      <c r="BA19" s="48">
        <f t="shared" si="4"/>
        <v>77448.00000000001</v>
      </c>
      <c r="BB19" s="73">
        <f t="shared" si="4"/>
        <v>77448.00000000001</v>
      </c>
      <c r="BC19" s="48">
        <f t="shared" si="4"/>
        <v>77448.00000000001</v>
      </c>
      <c r="BD19" s="48">
        <f t="shared" si="4"/>
        <v>77448.00000000001</v>
      </c>
      <c r="BE19" s="73">
        <f t="shared" si="4"/>
        <v>77448.00000000001</v>
      </c>
      <c r="BF19" s="48">
        <f t="shared" si="4"/>
        <v>77448.00000000001</v>
      </c>
    </row>
    <row r="20" spans="1:58" s="153" customFormat="1" ht="20.25" customHeight="1">
      <c r="A20" s="158" t="s">
        <v>42</v>
      </c>
      <c r="C20" s="159"/>
      <c r="D20" s="160">
        <f>SUM(D8:D19)</f>
        <v>22</v>
      </c>
      <c r="E20" s="161" t="s">
        <v>34</v>
      </c>
      <c r="F20" s="162"/>
      <c r="G20" s="162"/>
      <c r="H20" s="163">
        <f>SUM(H8:H19)</f>
        <v>1884064.0000000002</v>
      </c>
      <c r="I20" s="164">
        <f aca="true" t="shared" si="5" ref="I20:BF20">SUM(I8:I19)</f>
        <v>1884064.0000000002</v>
      </c>
      <c r="J20" s="165">
        <f t="shared" si="5"/>
        <v>1884064.0000000002</v>
      </c>
      <c r="K20" s="165">
        <f t="shared" si="5"/>
        <v>1884064.0000000002</v>
      </c>
      <c r="L20" s="165">
        <f t="shared" si="5"/>
        <v>1884064.0000000002</v>
      </c>
      <c r="M20" s="165">
        <f t="shared" si="5"/>
        <v>1884064.0000000002</v>
      </c>
      <c r="N20" s="165">
        <f t="shared" si="5"/>
        <v>1884064.0000000002</v>
      </c>
      <c r="O20" s="165">
        <f t="shared" si="5"/>
        <v>1884064.0000000002</v>
      </c>
      <c r="P20" s="165">
        <f t="shared" si="5"/>
        <v>1884064.0000000002</v>
      </c>
      <c r="Q20" s="165">
        <f t="shared" si="5"/>
        <v>1884064.0000000002</v>
      </c>
      <c r="R20" s="166">
        <f t="shared" si="5"/>
        <v>1884064.0000000002</v>
      </c>
      <c r="S20" s="165">
        <f t="shared" si="5"/>
        <v>1884064.0000000002</v>
      </c>
      <c r="T20" s="165">
        <f t="shared" si="5"/>
        <v>1884064.0000000002</v>
      </c>
      <c r="U20" s="166">
        <f t="shared" si="5"/>
        <v>1884064.0000000002</v>
      </c>
      <c r="V20" s="165">
        <f t="shared" si="5"/>
        <v>1884064.0000000002</v>
      </c>
      <c r="W20" s="165">
        <f t="shared" si="5"/>
        <v>1884064.0000000002</v>
      </c>
      <c r="X20" s="166">
        <f t="shared" si="5"/>
        <v>1884064.0000000002</v>
      </c>
      <c r="Y20" s="165">
        <f t="shared" si="5"/>
        <v>1884064.0000000002</v>
      </c>
      <c r="Z20" s="165">
        <f t="shared" si="5"/>
        <v>1884064.0000000002</v>
      </c>
      <c r="AA20" s="166">
        <f t="shared" si="5"/>
        <v>1884064.0000000002</v>
      </c>
      <c r="AB20" s="165">
        <f t="shared" si="5"/>
        <v>1884064.0000000002</v>
      </c>
      <c r="AC20" s="165">
        <f t="shared" si="5"/>
        <v>1884064.0000000002</v>
      </c>
      <c r="AD20" s="166">
        <f t="shared" si="5"/>
        <v>1884064.0000000002</v>
      </c>
      <c r="AE20" s="165">
        <f t="shared" si="5"/>
        <v>1884064.0000000002</v>
      </c>
      <c r="AF20" s="165">
        <f t="shared" si="5"/>
        <v>1884064.0000000002</v>
      </c>
      <c r="AG20" s="166">
        <f t="shared" si="5"/>
        <v>1884064.0000000002</v>
      </c>
      <c r="AH20" s="165">
        <f t="shared" si="5"/>
        <v>1884064.0000000002</v>
      </c>
      <c r="AI20" s="165">
        <f t="shared" si="5"/>
        <v>1884064.0000000002</v>
      </c>
      <c r="AJ20" s="166">
        <f t="shared" si="5"/>
        <v>1884064.0000000002</v>
      </c>
      <c r="AK20" s="165">
        <f t="shared" si="5"/>
        <v>1884064.0000000002</v>
      </c>
      <c r="AL20" s="165">
        <f t="shared" si="5"/>
        <v>1884064.0000000002</v>
      </c>
      <c r="AM20" s="166">
        <f t="shared" si="5"/>
        <v>1884064.0000000002</v>
      </c>
      <c r="AN20" s="165">
        <f t="shared" si="5"/>
        <v>1884064.0000000002</v>
      </c>
      <c r="AO20" s="165">
        <f t="shared" si="5"/>
        <v>1884064.0000000002</v>
      </c>
      <c r="AP20" s="166">
        <f t="shared" si="5"/>
        <v>1884064.0000000002</v>
      </c>
      <c r="AQ20" s="165">
        <f t="shared" si="5"/>
        <v>1884064.0000000002</v>
      </c>
      <c r="AR20" s="165">
        <f t="shared" si="5"/>
        <v>1884064.0000000002</v>
      </c>
      <c r="AS20" s="166">
        <f t="shared" si="5"/>
        <v>1884064.0000000002</v>
      </c>
      <c r="AT20" s="165">
        <f t="shared" si="5"/>
        <v>1884064.0000000002</v>
      </c>
      <c r="AU20" s="165">
        <f t="shared" si="5"/>
        <v>1884064.0000000002</v>
      </c>
      <c r="AV20" s="166">
        <f t="shared" si="5"/>
        <v>1884064.0000000002</v>
      </c>
      <c r="AW20" s="165">
        <f t="shared" si="5"/>
        <v>1884064.0000000002</v>
      </c>
      <c r="AX20" s="165">
        <f t="shared" si="5"/>
        <v>1884064.0000000002</v>
      </c>
      <c r="AY20" s="166">
        <f t="shared" si="5"/>
        <v>1884064.0000000002</v>
      </c>
      <c r="AZ20" s="165">
        <f t="shared" si="5"/>
        <v>1884064.0000000002</v>
      </c>
      <c r="BA20" s="165">
        <f t="shared" si="5"/>
        <v>1884064.0000000002</v>
      </c>
      <c r="BB20" s="166">
        <f t="shared" si="5"/>
        <v>1884064.0000000002</v>
      </c>
      <c r="BC20" s="165">
        <f t="shared" si="5"/>
        <v>1884064.0000000002</v>
      </c>
      <c r="BD20" s="165">
        <f t="shared" si="5"/>
        <v>1884064.0000000002</v>
      </c>
      <c r="BE20" s="166">
        <f t="shared" si="5"/>
        <v>1884064.0000000002</v>
      </c>
      <c r="BF20" s="165">
        <f t="shared" si="5"/>
        <v>1884064.0000000002</v>
      </c>
    </row>
    <row r="21" spans="1:58" s="153" customFormat="1" ht="18" customHeight="1">
      <c r="A21" s="167" t="s">
        <v>170</v>
      </c>
      <c r="C21" s="168"/>
      <c r="D21" s="169"/>
      <c r="E21" s="170"/>
      <c r="F21" s="171"/>
      <c r="G21" s="171"/>
      <c r="H21" s="172"/>
      <c r="I21" s="173"/>
      <c r="J21" s="156"/>
      <c r="K21" s="156"/>
      <c r="L21" s="156"/>
      <c r="M21" s="156"/>
      <c r="N21" s="156"/>
      <c r="O21" s="156"/>
      <c r="P21" s="156"/>
      <c r="Q21" s="156"/>
      <c r="R21" s="174"/>
      <c r="S21" s="156"/>
      <c r="T21" s="156"/>
      <c r="U21" s="174"/>
      <c r="V21" s="156"/>
      <c r="W21" s="156"/>
      <c r="X21" s="174"/>
      <c r="Y21" s="156"/>
      <c r="Z21" s="156"/>
      <c r="AA21" s="174"/>
      <c r="AB21" s="156"/>
      <c r="AC21" s="156"/>
      <c r="AD21" s="174"/>
      <c r="AE21" s="156"/>
      <c r="AF21" s="156"/>
      <c r="AG21" s="174"/>
      <c r="AH21" s="156"/>
      <c r="AI21" s="156"/>
      <c r="AJ21" s="174"/>
      <c r="AK21" s="156"/>
      <c r="AL21" s="156"/>
      <c r="AM21" s="174"/>
      <c r="AN21" s="156"/>
      <c r="AO21" s="156"/>
      <c r="AP21" s="174"/>
      <c r="AQ21" s="156"/>
      <c r="AR21" s="156"/>
      <c r="AS21" s="174"/>
      <c r="AT21" s="156"/>
      <c r="AU21" s="156"/>
      <c r="AV21" s="174"/>
      <c r="AW21" s="156"/>
      <c r="AX21" s="156"/>
      <c r="AY21" s="174"/>
      <c r="AZ21" s="156"/>
      <c r="BA21" s="156"/>
      <c r="BB21" s="174"/>
      <c r="BC21" s="156"/>
      <c r="BD21" s="156"/>
      <c r="BE21" s="174"/>
      <c r="BF21" s="156"/>
    </row>
    <row r="22" spans="1:58" s="153" customFormat="1" ht="15" customHeight="1">
      <c r="A22" s="74" t="s">
        <v>171</v>
      </c>
      <c r="C22" s="44"/>
      <c r="D22" s="154">
        <v>4</v>
      </c>
      <c r="E22" s="155" t="s">
        <v>34</v>
      </c>
      <c r="F22" s="156">
        <f>74050*1.12</f>
        <v>82936.00000000001</v>
      </c>
      <c r="G22" s="156">
        <f>F22</f>
        <v>82936.00000000001</v>
      </c>
      <c r="H22" s="157">
        <f>F22*D22</f>
        <v>331744.00000000006</v>
      </c>
      <c r="I22" s="173">
        <f>H22</f>
        <v>331744.00000000006</v>
      </c>
      <c r="J22" s="156">
        <f aca="true" t="shared" si="6" ref="J22:BF24">I22</f>
        <v>331744.00000000006</v>
      </c>
      <c r="K22" s="156">
        <f t="shared" si="6"/>
        <v>331744.00000000006</v>
      </c>
      <c r="L22" s="156">
        <f t="shared" si="6"/>
        <v>331744.00000000006</v>
      </c>
      <c r="M22" s="156">
        <f t="shared" si="6"/>
        <v>331744.00000000006</v>
      </c>
      <c r="N22" s="156">
        <f t="shared" si="6"/>
        <v>331744.00000000006</v>
      </c>
      <c r="O22" s="156">
        <f t="shared" si="6"/>
        <v>331744.00000000006</v>
      </c>
      <c r="P22" s="156">
        <f t="shared" si="6"/>
        <v>331744.00000000006</v>
      </c>
      <c r="Q22" s="156">
        <f t="shared" si="6"/>
        <v>331744.00000000006</v>
      </c>
      <c r="R22" s="174">
        <f t="shared" si="6"/>
        <v>331744.00000000006</v>
      </c>
      <c r="S22" s="156">
        <f t="shared" si="6"/>
        <v>331744.00000000006</v>
      </c>
      <c r="T22" s="156">
        <f t="shared" si="6"/>
        <v>331744.00000000006</v>
      </c>
      <c r="U22" s="174">
        <f t="shared" si="6"/>
        <v>331744.00000000006</v>
      </c>
      <c r="V22" s="156">
        <f t="shared" si="6"/>
        <v>331744.00000000006</v>
      </c>
      <c r="W22" s="156">
        <f t="shared" si="6"/>
        <v>331744.00000000006</v>
      </c>
      <c r="X22" s="174">
        <f t="shared" si="6"/>
        <v>331744.00000000006</v>
      </c>
      <c r="Y22" s="156">
        <f t="shared" si="6"/>
        <v>331744.00000000006</v>
      </c>
      <c r="Z22" s="156">
        <f t="shared" si="6"/>
        <v>331744.00000000006</v>
      </c>
      <c r="AA22" s="174">
        <f t="shared" si="6"/>
        <v>331744.00000000006</v>
      </c>
      <c r="AB22" s="156">
        <f t="shared" si="6"/>
        <v>331744.00000000006</v>
      </c>
      <c r="AC22" s="156">
        <f t="shared" si="6"/>
        <v>331744.00000000006</v>
      </c>
      <c r="AD22" s="174">
        <f t="shared" si="6"/>
        <v>331744.00000000006</v>
      </c>
      <c r="AE22" s="156">
        <f t="shared" si="6"/>
        <v>331744.00000000006</v>
      </c>
      <c r="AF22" s="156">
        <f t="shared" si="6"/>
        <v>331744.00000000006</v>
      </c>
      <c r="AG22" s="174">
        <f t="shared" si="6"/>
        <v>331744.00000000006</v>
      </c>
      <c r="AH22" s="156">
        <f t="shared" si="6"/>
        <v>331744.00000000006</v>
      </c>
      <c r="AI22" s="156">
        <f t="shared" si="6"/>
        <v>331744.00000000006</v>
      </c>
      <c r="AJ22" s="174">
        <f t="shared" si="6"/>
        <v>331744.00000000006</v>
      </c>
      <c r="AK22" s="156">
        <f t="shared" si="6"/>
        <v>331744.00000000006</v>
      </c>
      <c r="AL22" s="156">
        <f t="shared" si="6"/>
        <v>331744.00000000006</v>
      </c>
      <c r="AM22" s="174">
        <f t="shared" si="6"/>
        <v>331744.00000000006</v>
      </c>
      <c r="AN22" s="156">
        <f t="shared" si="6"/>
        <v>331744.00000000006</v>
      </c>
      <c r="AO22" s="156">
        <f t="shared" si="6"/>
        <v>331744.00000000006</v>
      </c>
      <c r="AP22" s="174">
        <f t="shared" si="6"/>
        <v>331744.00000000006</v>
      </c>
      <c r="AQ22" s="156">
        <f t="shared" si="6"/>
        <v>331744.00000000006</v>
      </c>
      <c r="AR22" s="156">
        <f t="shared" si="6"/>
        <v>331744.00000000006</v>
      </c>
      <c r="AS22" s="174">
        <f t="shared" si="6"/>
        <v>331744.00000000006</v>
      </c>
      <c r="AT22" s="156">
        <f t="shared" si="6"/>
        <v>331744.00000000006</v>
      </c>
      <c r="AU22" s="156">
        <f t="shared" si="6"/>
        <v>331744.00000000006</v>
      </c>
      <c r="AV22" s="174">
        <f t="shared" si="6"/>
        <v>331744.00000000006</v>
      </c>
      <c r="AW22" s="156">
        <f t="shared" si="6"/>
        <v>331744.00000000006</v>
      </c>
      <c r="AX22" s="156">
        <f t="shared" si="6"/>
        <v>331744.00000000006</v>
      </c>
      <c r="AY22" s="174">
        <f t="shared" si="6"/>
        <v>331744.00000000006</v>
      </c>
      <c r="AZ22" s="156">
        <f t="shared" si="6"/>
        <v>331744.00000000006</v>
      </c>
      <c r="BA22" s="156">
        <f t="shared" si="6"/>
        <v>331744.00000000006</v>
      </c>
      <c r="BB22" s="174">
        <f t="shared" si="6"/>
        <v>331744.00000000006</v>
      </c>
      <c r="BC22" s="156">
        <f t="shared" si="6"/>
        <v>331744.00000000006</v>
      </c>
      <c r="BD22" s="156">
        <f t="shared" si="6"/>
        <v>331744.00000000006</v>
      </c>
      <c r="BE22" s="174">
        <f t="shared" si="6"/>
        <v>331744.00000000006</v>
      </c>
      <c r="BF22" s="156">
        <f t="shared" si="6"/>
        <v>331744.00000000006</v>
      </c>
    </row>
    <row r="23" spans="1:58" s="153" customFormat="1" ht="15.75">
      <c r="A23" s="74" t="s">
        <v>172</v>
      </c>
      <c r="C23" s="44"/>
      <c r="D23" s="154">
        <v>1</v>
      </c>
      <c r="E23" s="155" t="s">
        <v>34</v>
      </c>
      <c r="F23" s="156">
        <f>80000*1.12</f>
        <v>89600.00000000001</v>
      </c>
      <c r="G23" s="156">
        <f>F23</f>
        <v>89600.00000000001</v>
      </c>
      <c r="H23" s="157">
        <f>F23*D23</f>
        <v>89600.00000000001</v>
      </c>
      <c r="I23" s="173">
        <f aca="true" t="shared" si="7" ref="I23:R24">H23</f>
        <v>89600.00000000001</v>
      </c>
      <c r="J23" s="156">
        <f t="shared" si="7"/>
        <v>89600.00000000001</v>
      </c>
      <c r="K23" s="156">
        <f t="shared" si="7"/>
        <v>89600.00000000001</v>
      </c>
      <c r="L23" s="156">
        <f t="shared" si="7"/>
        <v>89600.00000000001</v>
      </c>
      <c r="M23" s="156">
        <f t="shared" si="7"/>
        <v>89600.00000000001</v>
      </c>
      <c r="N23" s="156">
        <f t="shared" si="7"/>
        <v>89600.00000000001</v>
      </c>
      <c r="O23" s="156">
        <f t="shared" si="7"/>
        <v>89600.00000000001</v>
      </c>
      <c r="P23" s="156">
        <f t="shared" si="7"/>
        <v>89600.00000000001</v>
      </c>
      <c r="Q23" s="156">
        <f t="shared" si="7"/>
        <v>89600.00000000001</v>
      </c>
      <c r="R23" s="174">
        <f t="shared" si="7"/>
        <v>89600.00000000001</v>
      </c>
      <c r="S23" s="156">
        <f t="shared" si="6"/>
        <v>89600.00000000001</v>
      </c>
      <c r="T23" s="156">
        <f t="shared" si="6"/>
        <v>89600.00000000001</v>
      </c>
      <c r="U23" s="174">
        <f t="shared" si="6"/>
        <v>89600.00000000001</v>
      </c>
      <c r="V23" s="156">
        <f t="shared" si="6"/>
        <v>89600.00000000001</v>
      </c>
      <c r="W23" s="156">
        <f t="shared" si="6"/>
        <v>89600.00000000001</v>
      </c>
      <c r="X23" s="174">
        <f t="shared" si="6"/>
        <v>89600.00000000001</v>
      </c>
      <c r="Y23" s="156">
        <f t="shared" si="6"/>
        <v>89600.00000000001</v>
      </c>
      <c r="Z23" s="156">
        <f t="shared" si="6"/>
        <v>89600.00000000001</v>
      </c>
      <c r="AA23" s="174">
        <f t="shared" si="6"/>
        <v>89600.00000000001</v>
      </c>
      <c r="AB23" s="156">
        <f t="shared" si="6"/>
        <v>89600.00000000001</v>
      </c>
      <c r="AC23" s="156">
        <f t="shared" si="6"/>
        <v>89600.00000000001</v>
      </c>
      <c r="AD23" s="174">
        <f t="shared" si="6"/>
        <v>89600.00000000001</v>
      </c>
      <c r="AE23" s="156">
        <f t="shared" si="6"/>
        <v>89600.00000000001</v>
      </c>
      <c r="AF23" s="156">
        <f t="shared" si="6"/>
        <v>89600.00000000001</v>
      </c>
      <c r="AG23" s="174">
        <f t="shared" si="6"/>
        <v>89600.00000000001</v>
      </c>
      <c r="AH23" s="156">
        <f t="shared" si="6"/>
        <v>89600.00000000001</v>
      </c>
      <c r="AI23" s="156">
        <f t="shared" si="6"/>
        <v>89600.00000000001</v>
      </c>
      <c r="AJ23" s="174">
        <f t="shared" si="6"/>
        <v>89600.00000000001</v>
      </c>
      <c r="AK23" s="156">
        <f t="shared" si="6"/>
        <v>89600.00000000001</v>
      </c>
      <c r="AL23" s="156">
        <f t="shared" si="6"/>
        <v>89600.00000000001</v>
      </c>
      <c r="AM23" s="174">
        <f t="shared" si="6"/>
        <v>89600.00000000001</v>
      </c>
      <c r="AN23" s="156">
        <f t="shared" si="6"/>
        <v>89600.00000000001</v>
      </c>
      <c r="AO23" s="156">
        <f t="shared" si="6"/>
        <v>89600.00000000001</v>
      </c>
      <c r="AP23" s="174">
        <f t="shared" si="6"/>
        <v>89600.00000000001</v>
      </c>
      <c r="AQ23" s="156">
        <f t="shared" si="6"/>
        <v>89600.00000000001</v>
      </c>
      <c r="AR23" s="156">
        <f t="shared" si="6"/>
        <v>89600.00000000001</v>
      </c>
      <c r="AS23" s="174">
        <f t="shared" si="6"/>
        <v>89600.00000000001</v>
      </c>
      <c r="AT23" s="156">
        <f t="shared" si="6"/>
        <v>89600.00000000001</v>
      </c>
      <c r="AU23" s="156">
        <f t="shared" si="6"/>
        <v>89600.00000000001</v>
      </c>
      <c r="AV23" s="174">
        <f t="shared" si="6"/>
        <v>89600.00000000001</v>
      </c>
      <c r="AW23" s="156">
        <f t="shared" si="6"/>
        <v>89600.00000000001</v>
      </c>
      <c r="AX23" s="156">
        <f t="shared" si="6"/>
        <v>89600.00000000001</v>
      </c>
      <c r="AY23" s="174">
        <f t="shared" si="6"/>
        <v>89600.00000000001</v>
      </c>
      <c r="AZ23" s="156">
        <f t="shared" si="6"/>
        <v>89600.00000000001</v>
      </c>
      <c r="BA23" s="156">
        <f t="shared" si="6"/>
        <v>89600.00000000001</v>
      </c>
      <c r="BB23" s="174">
        <f t="shared" si="6"/>
        <v>89600.00000000001</v>
      </c>
      <c r="BC23" s="156">
        <f t="shared" si="6"/>
        <v>89600.00000000001</v>
      </c>
      <c r="BD23" s="156">
        <f t="shared" si="6"/>
        <v>89600.00000000001</v>
      </c>
      <c r="BE23" s="174">
        <f t="shared" si="6"/>
        <v>89600.00000000001</v>
      </c>
      <c r="BF23" s="156">
        <f t="shared" si="6"/>
        <v>89600.00000000001</v>
      </c>
    </row>
    <row r="24" spans="1:58" s="153" customFormat="1" ht="15.75">
      <c r="A24" s="74" t="s">
        <v>173</v>
      </c>
      <c r="C24" s="44"/>
      <c r="D24" s="154">
        <v>1</v>
      </c>
      <c r="E24" s="155" t="s">
        <v>34</v>
      </c>
      <c r="F24" s="156">
        <f>87350*1.12</f>
        <v>97832.00000000001</v>
      </c>
      <c r="G24" s="156">
        <f>F24</f>
        <v>97832.00000000001</v>
      </c>
      <c r="H24" s="157">
        <f>F24*D24</f>
        <v>97832.00000000001</v>
      </c>
      <c r="I24" s="173">
        <f t="shared" si="7"/>
        <v>97832.00000000001</v>
      </c>
      <c r="J24" s="156">
        <f t="shared" si="7"/>
        <v>97832.00000000001</v>
      </c>
      <c r="K24" s="156">
        <f t="shared" si="7"/>
        <v>97832.00000000001</v>
      </c>
      <c r="L24" s="156">
        <f t="shared" si="7"/>
        <v>97832.00000000001</v>
      </c>
      <c r="M24" s="156">
        <f t="shared" si="7"/>
        <v>97832.00000000001</v>
      </c>
      <c r="N24" s="156">
        <f t="shared" si="7"/>
        <v>97832.00000000001</v>
      </c>
      <c r="O24" s="156">
        <f t="shared" si="7"/>
        <v>97832.00000000001</v>
      </c>
      <c r="P24" s="156">
        <f t="shared" si="7"/>
        <v>97832.00000000001</v>
      </c>
      <c r="Q24" s="156">
        <f t="shared" si="7"/>
        <v>97832.00000000001</v>
      </c>
      <c r="R24" s="174">
        <f t="shared" si="7"/>
        <v>97832.00000000001</v>
      </c>
      <c r="S24" s="156">
        <f t="shared" si="6"/>
        <v>97832.00000000001</v>
      </c>
      <c r="T24" s="156">
        <f t="shared" si="6"/>
        <v>97832.00000000001</v>
      </c>
      <c r="U24" s="174">
        <f t="shared" si="6"/>
        <v>97832.00000000001</v>
      </c>
      <c r="V24" s="156">
        <f t="shared" si="6"/>
        <v>97832.00000000001</v>
      </c>
      <c r="W24" s="156">
        <f t="shared" si="6"/>
        <v>97832.00000000001</v>
      </c>
      <c r="X24" s="174">
        <f t="shared" si="6"/>
        <v>97832.00000000001</v>
      </c>
      <c r="Y24" s="156">
        <f t="shared" si="6"/>
        <v>97832.00000000001</v>
      </c>
      <c r="Z24" s="156">
        <f t="shared" si="6"/>
        <v>97832.00000000001</v>
      </c>
      <c r="AA24" s="174">
        <f t="shared" si="6"/>
        <v>97832.00000000001</v>
      </c>
      <c r="AB24" s="156">
        <f t="shared" si="6"/>
        <v>97832.00000000001</v>
      </c>
      <c r="AC24" s="156">
        <f t="shared" si="6"/>
        <v>97832.00000000001</v>
      </c>
      <c r="AD24" s="174">
        <f t="shared" si="6"/>
        <v>97832.00000000001</v>
      </c>
      <c r="AE24" s="156">
        <f t="shared" si="6"/>
        <v>97832.00000000001</v>
      </c>
      <c r="AF24" s="156">
        <f t="shared" si="6"/>
        <v>97832.00000000001</v>
      </c>
      <c r="AG24" s="174">
        <f t="shared" si="6"/>
        <v>97832.00000000001</v>
      </c>
      <c r="AH24" s="156">
        <f t="shared" si="6"/>
        <v>97832.00000000001</v>
      </c>
      <c r="AI24" s="156">
        <f t="shared" si="6"/>
        <v>97832.00000000001</v>
      </c>
      <c r="AJ24" s="174">
        <f t="shared" si="6"/>
        <v>97832.00000000001</v>
      </c>
      <c r="AK24" s="156">
        <f t="shared" si="6"/>
        <v>97832.00000000001</v>
      </c>
      <c r="AL24" s="156">
        <f t="shared" si="6"/>
        <v>97832.00000000001</v>
      </c>
      <c r="AM24" s="174">
        <f t="shared" si="6"/>
        <v>97832.00000000001</v>
      </c>
      <c r="AN24" s="156">
        <f t="shared" si="6"/>
        <v>97832.00000000001</v>
      </c>
      <c r="AO24" s="156">
        <f t="shared" si="6"/>
        <v>97832.00000000001</v>
      </c>
      <c r="AP24" s="174">
        <f t="shared" si="6"/>
        <v>97832.00000000001</v>
      </c>
      <c r="AQ24" s="156">
        <f t="shared" si="6"/>
        <v>97832.00000000001</v>
      </c>
      <c r="AR24" s="156">
        <f t="shared" si="6"/>
        <v>97832.00000000001</v>
      </c>
      <c r="AS24" s="174">
        <f t="shared" si="6"/>
        <v>97832.00000000001</v>
      </c>
      <c r="AT24" s="156">
        <f t="shared" si="6"/>
        <v>97832.00000000001</v>
      </c>
      <c r="AU24" s="156">
        <f t="shared" si="6"/>
        <v>97832.00000000001</v>
      </c>
      <c r="AV24" s="174">
        <f t="shared" si="6"/>
        <v>97832.00000000001</v>
      </c>
      <c r="AW24" s="156">
        <f t="shared" si="6"/>
        <v>97832.00000000001</v>
      </c>
      <c r="AX24" s="156">
        <f t="shared" si="6"/>
        <v>97832.00000000001</v>
      </c>
      <c r="AY24" s="174">
        <f t="shared" si="6"/>
        <v>97832.00000000001</v>
      </c>
      <c r="AZ24" s="156">
        <f t="shared" si="6"/>
        <v>97832.00000000001</v>
      </c>
      <c r="BA24" s="156">
        <f t="shared" si="6"/>
        <v>97832.00000000001</v>
      </c>
      <c r="BB24" s="174">
        <f t="shared" si="6"/>
        <v>97832.00000000001</v>
      </c>
      <c r="BC24" s="156">
        <f t="shared" si="6"/>
        <v>97832.00000000001</v>
      </c>
      <c r="BD24" s="156">
        <f t="shared" si="6"/>
        <v>97832.00000000001</v>
      </c>
      <c r="BE24" s="174">
        <f t="shared" si="6"/>
        <v>97832.00000000001</v>
      </c>
      <c r="BF24" s="156">
        <f t="shared" si="6"/>
        <v>97832.00000000001</v>
      </c>
    </row>
    <row r="25" spans="1:58" s="153" customFormat="1" ht="27" customHeight="1">
      <c r="A25" s="158" t="s">
        <v>43</v>
      </c>
      <c r="C25" s="159"/>
      <c r="D25" s="160">
        <f>SUM(D22:D24)</f>
        <v>6</v>
      </c>
      <c r="E25" s="161" t="s">
        <v>34</v>
      </c>
      <c r="F25" s="162"/>
      <c r="G25" s="162"/>
      <c r="H25" s="163">
        <f>SUM(H22:H24)</f>
        <v>519176.00000000006</v>
      </c>
      <c r="I25" s="164">
        <f aca="true" t="shared" si="8" ref="I25:BF25">SUM(I22:I24)</f>
        <v>519176.00000000006</v>
      </c>
      <c r="J25" s="165">
        <f t="shared" si="8"/>
        <v>519176.00000000006</v>
      </c>
      <c r="K25" s="165">
        <f t="shared" si="8"/>
        <v>519176.00000000006</v>
      </c>
      <c r="L25" s="165">
        <f t="shared" si="8"/>
        <v>519176.00000000006</v>
      </c>
      <c r="M25" s="165">
        <f t="shared" si="8"/>
        <v>519176.00000000006</v>
      </c>
      <c r="N25" s="165">
        <f t="shared" si="8"/>
        <v>519176.00000000006</v>
      </c>
      <c r="O25" s="165">
        <f t="shared" si="8"/>
        <v>519176.00000000006</v>
      </c>
      <c r="P25" s="165">
        <f t="shared" si="8"/>
        <v>519176.00000000006</v>
      </c>
      <c r="Q25" s="165">
        <f t="shared" si="8"/>
        <v>519176.00000000006</v>
      </c>
      <c r="R25" s="166">
        <f t="shared" si="8"/>
        <v>519176.00000000006</v>
      </c>
      <c r="S25" s="165">
        <f t="shared" si="8"/>
        <v>519176.00000000006</v>
      </c>
      <c r="T25" s="165">
        <f t="shared" si="8"/>
        <v>519176.00000000006</v>
      </c>
      <c r="U25" s="166">
        <f t="shared" si="8"/>
        <v>519176.00000000006</v>
      </c>
      <c r="V25" s="165">
        <f t="shared" si="8"/>
        <v>519176.00000000006</v>
      </c>
      <c r="W25" s="165">
        <f t="shared" si="8"/>
        <v>519176.00000000006</v>
      </c>
      <c r="X25" s="166">
        <f t="shared" si="8"/>
        <v>519176.00000000006</v>
      </c>
      <c r="Y25" s="165">
        <f t="shared" si="8"/>
        <v>519176.00000000006</v>
      </c>
      <c r="Z25" s="165">
        <f t="shared" si="8"/>
        <v>519176.00000000006</v>
      </c>
      <c r="AA25" s="166">
        <f t="shared" si="8"/>
        <v>519176.00000000006</v>
      </c>
      <c r="AB25" s="165">
        <f t="shared" si="8"/>
        <v>519176.00000000006</v>
      </c>
      <c r="AC25" s="165">
        <f t="shared" si="8"/>
        <v>519176.00000000006</v>
      </c>
      <c r="AD25" s="166">
        <f t="shared" si="8"/>
        <v>519176.00000000006</v>
      </c>
      <c r="AE25" s="165">
        <f t="shared" si="8"/>
        <v>519176.00000000006</v>
      </c>
      <c r="AF25" s="165">
        <f t="shared" si="8"/>
        <v>519176.00000000006</v>
      </c>
      <c r="AG25" s="166">
        <f t="shared" si="8"/>
        <v>519176.00000000006</v>
      </c>
      <c r="AH25" s="165">
        <f t="shared" si="8"/>
        <v>519176.00000000006</v>
      </c>
      <c r="AI25" s="165">
        <f t="shared" si="8"/>
        <v>519176.00000000006</v>
      </c>
      <c r="AJ25" s="166">
        <f t="shared" si="8"/>
        <v>519176.00000000006</v>
      </c>
      <c r="AK25" s="165">
        <f t="shared" si="8"/>
        <v>519176.00000000006</v>
      </c>
      <c r="AL25" s="165">
        <f t="shared" si="8"/>
        <v>519176.00000000006</v>
      </c>
      <c r="AM25" s="166">
        <f t="shared" si="8"/>
        <v>519176.00000000006</v>
      </c>
      <c r="AN25" s="165">
        <f t="shared" si="8"/>
        <v>519176.00000000006</v>
      </c>
      <c r="AO25" s="165">
        <f t="shared" si="8"/>
        <v>519176.00000000006</v>
      </c>
      <c r="AP25" s="166">
        <f t="shared" si="8"/>
        <v>519176.00000000006</v>
      </c>
      <c r="AQ25" s="165">
        <f t="shared" si="8"/>
        <v>519176.00000000006</v>
      </c>
      <c r="AR25" s="165">
        <f t="shared" si="8"/>
        <v>519176.00000000006</v>
      </c>
      <c r="AS25" s="166">
        <f t="shared" si="8"/>
        <v>519176.00000000006</v>
      </c>
      <c r="AT25" s="165">
        <f t="shared" si="8"/>
        <v>519176.00000000006</v>
      </c>
      <c r="AU25" s="165">
        <f t="shared" si="8"/>
        <v>519176.00000000006</v>
      </c>
      <c r="AV25" s="166">
        <f t="shared" si="8"/>
        <v>519176.00000000006</v>
      </c>
      <c r="AW25" s="165">
        <f t="shared" si="8"/>
        <v>519176.00000000006</v>
      </c>
      <c r="AX25" s="165">
        <f t="shared" si="8"/>
        <v>519176.00000000006</v>
      </c>
      <c r="AY25" s="166">
        <f t="shared" si="8"/>
        <v>519176.00000000006</v>
      </c>
      <c r="AZ25" s="165">
        <f t="shared" si="8"/>
        <v>519176.00000000006</v>
      </c>
      <c r="BA25" s="165">
        <f t="shared" si="8"/>
        <v>519176.00000000006</v>
      </c>
      <c r="BB25" s="166">
        <f t="shared" si="8"/>
        <v>519176.00000000006</v>
      </c>
      <c r="BC25" s="165">
        <f t="shared" si="8"/>
        <v>519176.00000000006</v>
      </c>
      <c r="BD25" s="165">
        <f t="shared" si="8"/>
        <v>519176.00000000006</v>
      </c>
      <c r="BE25" s="166">
        <f t="shared" si="8"/>
        <v>519176.00000000006</v>
      </c>
      <c r="BF25" s="165">
        <f t="shared" si="8"/>
        <v>519176.00000000006</v>
      </c>
    </row>
    <row r="26" spans="1:58" s="153" customFormat="1" ht="18" customHeight="1">
      <c r="A26" s="167" t="s">
        <v>174</v>
      </c>
      <c r="C26" s="168"/>
      <c r="D26" s="169"/>
      <c r="E26" s="170"/>
      <c r="F26" s="169"/>
      <c r="G26" s="169"/>
      <c r="H26" s="172"/>
      <c r="I26" s="173"/>
      <c r="J26" s="156"/>
      <c r="K26" s="156"/>
      <c r="L26" s="156"/>
      <c r="M26" s="156"/>
      <c r="N26" s="156"/>
      <c r="O26" s="156"/>
      <c r="P26" s="156"/>
      <c r="Q26" s="156"/>
      <c r="R26" s="174"/>
      <c r="S26" s="156"/>
      <c r="T26" s="156"/>
      <c r="U26" s="174"/>
      <c r="V26" s="156"/>
      <c r="W26" s="156"/>
      <c r="X26" s="174"/>
      <c r="Y26" s="156"/>
      <c r="Z26" s="156"/>
      <c r="AA26" s="174"/>
      <c r="AB26" s="156"/>
      <c r="AC26" s="156"/>
      <c r="AD26" s="174"/>
      <c r="AE26" s="156"/>
      <c r="AF26" s="156"/>
      <c r="AG26" s="174"/>
      <c r="AH26" s="156"/>
      <c r="AI26" s="156"/>
      <c r="AJ26" s="174"/>
      <c r="AK26" s="156"/>
      <c r="AL26" s="156"/>
      <c r="AM26" s="174"/>
      <c r="AN26" s="156"/>
      <c r="AO26" s="156"/>
      <c r="AP26" s="174"/>
      <c r="AQ26" s="156"/>
      <c r="AR26" s="156"/>
      <c r="AS26" s="174"/>
      <c r="AT26" s="156"/>
      <c r="AU26" s="156"/>
      <c r="AV26" s="174"/>
      <c r="AW26" s="156"/>
      <c r="AX26" s="156"/>
      <c r="AY26" s="174"/>
      <c r="AZ26" s="156"/>
      <c r="BA26" s="156"/>
      <c r="BB26" s="174"/>
      <c r="BC26" s="156"/>
      <c r="BD26" s="156"/>
      <c r="BE26" s="174"/>
      <c r="BF26" s="156"/>
    </row>
    <row r="27" spans="1:58" s="153" customFormat="1" ht="15.75">
      <c r="A27" s="38" t="s">
        <v>76</v>
      </c>
      <c r="B27" s="153" t="s">
        <v>36</v>
      </c>
      <c r="C27" s="44"/>
      <c r="D27" s="154">
        <v>2</v>
      </c>
      <c r="E27" s="155" t="s">
        <v>34</v>
      </c>
      <c r="F27" s="156">
        <v>42000</v>
      </c>
      <c r="G27" s="156">
        <f aca="true" t="shared" si="9" ref="G27:G37">F27*D27</f>
        <v>84000</v>
      </c>
      <c r="H27" s="157">
        <f>G27/3</f>
        <v>28000</v>
      </c>
      <c r="I27" s="173">
        <f>H27</f>
        <v>28000</v>
      </c>
      <c r="J27" s="156">
        <f aca="true" t="shared" si="10" ref="J27:BF33">I27</f>
        <v>28000</v>
      </c>
      <c r="K27" s="156">
        <f t="shared" si="10"/>
        <v>28000</v>
      </c>
      <c r="L27" s="156">
        <f t="shared" si="10"/>
        <v>28000</v>
      </c>
      <c r="M27" s="156">
        <f t="shared" si="10"/>
        <v>28000</v>
      </c>
      <c r="N27" s="156">
        <f t="shared" si="10"/>
        <v>28000</v>
      </c>
      <c r="O27" s="156">
        <f t="shared" si="10"/>
        <v>28000</v>
      </c>
      <c r="P27" s="156">
        <f t="shared" si="10"/>
        <v>28000</v>
      </c>
      <c r="Q27" s="156">
        <f t="shared" si="10"/>
        <v>28000</v>
      </c>
      <c r="R27" s="174">
        <f t="shared" si="10"/>
        <v>28000</v>
      </c>
      <c r="S27" s="156">
        <f t="shared" si="10"/>
        <v>28000</v>
      </c>
      <c r="T27" s="156">
        <f t="shared" si="10"/>
        <v>28000</v>
      </c>
      <c r="U27" s="174">
        <f t="shared" si="10"/>
        <v>28000</v>
      </c>
      <c r="V27" s="156">
        <f t="shared" si="10"/>
        <v>28000</v>
      </c>
      <c r="W27" s="156">
        <f t="shared" si="10"/>
        <v>28000</v>
      </c>
      <c r="X27" s="174">
        <f t="shared" si="10"/>
        <v>28000</v>
      </c>
      <c r="Y27" s="156">
        <f t="shared" si="10"/>
        <v>28000</v>
      </c>
      <c r="Z27" s="156">
        <f t="shared" si="10"/>
        <v>28000</v>
      </c>
      <c r="AA27" s="174">
        <f t="shared" si="10"/>
        <v>28000</v>
      </c>
      <c r="AB27" s="156">
        <f t="shared" si="10"/>
        <v>28000</v>
      </c>
      <c r="AC27" s="156">
        <f t="shared" si="10"/>
        <v>28000</v>
      </c>
      <c r="AD27" s="174">
        <f t="shared" si="10"/>
        <v>28000</v>
      </c>
      <c r="AE27" s="156">
        <f t="shared" si="10"/>
        <v>28000</v>
      </c>
      <c r="AF27" s="156">
        <f t="shared" si="10"/>
        <v>28000</v>
      </c>
      <c r="AG27" s="174">
        <f t="shared" si="10"/>
        <v>28000</v>
      </c>
      <c r="AH27" s="156">
        <f t="shared" si="10"/>
        <v>28000</v>
      </c>
      <c r="AI27" s="156">
        <f t="shared" si="10"/>
        <v>28000</v>
      </c>
      <c r="AJ27" s="174">
        <f t="shared" si="10"/>
        <v>28000</v>
      </c>
      <c r="AK27" s="156">
        <f t="shared" si="10"/>
        <v>28000</v>
      </c>
      <c r="AL27" s="156">
        <f t="shared" si="10"/>
        <v>28000</v>
      </c>
      <c r="AM27" s="174">
        <f t="shared" si="10"/>
        <v>28000</v>
      </c>
      <c r="AN27" s="156">
        <f t="shared" si="10"/>
        <v>28000</v>
      </c>
      <c r="AO27" s="156">
        <f t="shared" si="10"/>
        <v>28000</v>
      </c>
      <c r="AP27" s="174">
        <f t="shared" si="10"/>
        <v>28000</v>
      </c>
      <c r="AQ27" s="156">
        <f t="shared" si="10"/>
        <v>28000</v>
      </c>
      <c r="AR27" s="156">
        <f t="shared" si="10"/>
        <v>28000</v>
      </c>
      <c r="AS27" s="174">
        <f t="shared" si="10"/>
        <v>28000</v>
      </c>
      <c r="AT27" s="156">
        <f t="shared" si="10"/>
        <v>28000</v>
      </c>
      <c r="AU27" s="156">
        <f t="shared" si="10"/>
        <v>28000</v>
      </c>
      <c r="AV27" s="174">
        <f t="shared" si="10"/>
        <v>28000</v>
      </c>
      <c r="AW27" s="156">
        <f t="shared" si="10"/>
        <v>28000</v>
      </c>
      <c r="AX27" s="156">
        <f t="shared" si="10"/>
        <v>28000</v>
      </c>
      <c r="AY27" s="174">
        <f t="shared" si="10"/>
        <v>28000</v>
      </c>
      <c r="AZ27" s="156">
        <f t="shared" si="10"/>
        <v>28000</v>
      </c>
      <c r="BA27" s="156">
        <f t="shared" si="10"/>
        <v>28000</v>
      </c>
      <c r="BB27" s="174">
        <f t="shared" si="10"/>
        <v>28000</v>
      </c>
      <c r="BC27" s="156">
        <f t="shared" si="10"/>
        <v>28000</v>
      </c>
      <c r="BD27" s="156">
        <f t="shared" si="10"/>
        <v>28000</v>
      </c>
      <c r="BE27" s="174">
        <f t="shared" si="10"/>
        <v>28000</v>
      </c>
      <c r="BF27" s="156">
        <f t="shared" si="10"/>
        <v>28000</v>
      </c>
    </row>
    <row r="28" spans="1:58" s="153" customFormat="1" ht="15.75">
      <c r="A28" s="38" t="s">
        <v>69</v>
      </c>
      <c r="B28" s="153" t="s">
        <v>36</v>
      </c>
      <c r="C28" s="44"/>
      <c r="D28" s="154">
        <v>5</v>
      </c>
      <c r="E28" s="155" t="s">
        <v>34</v>
      </c>
      <c r="F28" s="156">
        <v>39000</v>
      </c>
      <c r="G28" s="156">
        <f t="shared" si="9"/>
        <v>195000</v>
      </c>
      <c r="H28" s="157">
        <f>G28/3</f>
        <v>65000</v>
      </c>
      <c r="I28" s="173">
        <f aca="true" t="shared" si="11" ref="I28:X37">H28</f>
        <v>65000</v>
      </c>
      <c r="J28" s="156">
        <f t="shared" si="11"/>
        <v>65000</v>
      </c>
      <c r="K28" s="156">
        <f t="shared" si="11"/>
        <v>65000</v>
      </c>
      <c r="L28" s="156">
        <f t="shared" si="11"/>
        <v>65000</v>
      </c>
      <c r="M28" s="156">
        <f t="shared" si="11"/>
        <v>65000</v>
      </c>
      <c r="N28" s="156">
        <f t="shared" si="11"/>
        <v>65000</v>
      </c>
      <c r="O28" s="156">
        <f t="shared" si="11"/>
        <v>65000</v>
      </c>
      <c r="P28" s="156">
        <f t="shared" si="11"/>
        <v>65000</v>
      </c>
      <c r="Q28" s="156">
        <f t="shared" si="11"/>
        <v>65000</v>
      </c>
      <c r="R28" s="174">
        <f t="shared" si="11"/>
        <v>65000</v>
      </c>
      <c r="S28" s="156">
        <f t="shared" si="10"/>
        <v>65000</v>
      </c>
      <c r="T28" s="156">
        <f t="shared" si="10"/>
        <v>65000</v>
      </c>
      <c r="U28" s="174">
        <f t="shared" si="10"/>
        <v>65000</v>
      </c>
      <c r="V28" s="156">
        <f t="shared" si="10"/>
        <v>65000</v>
      </c>
      <c r="W28" s="156">
        <f t="shared" si="10"/>
        <v>65000</v>
      </c>
      <c r="X28" s="174">
        <f t="shared" si="10"/>
        <v>65000</v>
      </c>
      <c r="Y28" s="156">
        <f t="shared" si="10"/>
        <v>65000</v>
      </c>
      <c r="Z28" s="156">
        <f t="shared" si="10"/>
        <v>65000</v>
      </c>
      <c r="AA28" s="174">
        <f t="shared" si="10"/>
        <v>65000</v>
      </c>
      <c r="AB28" s="156">
        <f t="shared" si="10"/>
        <v>65000</v>
      </c>
      <c r="AC28" s="156">
        <f t="shared" si="10"/>
        <v>65000</v>
      </c>
      <c r="AD28" s="174">
        <f t="shared" si="10"/>
        <v>65000</v>
      </c>
      <c r="AE28" s="156">
        <f t="shared" si="10"/>
        <v>65000</v>
      </c>
      <c r="AF28" s="156">
        <f t="shared" si="10"/>
        <v>65000</v>
      </c>
      <c r="AG28" s="174">
        <f t="shared" si="10"/>
        <v>65000</v>
      </c>
      <c r="AH28" s="156">
        <f t="shared" si="10"/>
        <v>65000</v>
      </c>
      <c r="AI28" s="156">
        <f t="shared" si="10"/>
        <v>65000</v>
      </c>
      <c r="AJ28" s="174">
        <f t="shared" si="10"/>
        <v>65000</v>
      </c>
      <c r="AK28" s="156">
        <f t="shared" si="10"/>
        <v>65000</v>
      </c>
      <c r="AL28" s="156">
        <f t="shared" si="10"/>
        <v>65000</v>
      </c>
      <c r="AM28" s="174">
        <f t="shared" si="10"/>
        <v>65000</v>
      </c>
      <c r="AN28" s="156">
        <f t="shared" si="10"/>
        <v>65000</v>
      </c>
      <c r="AO28" s="156">
        <f t="shared" si="10"/>
        <v>65000</v>
      </c>
      <c r="AP28" s="174">
        <f t="shared" si="10"/>
        <v>65000</v>
      </c>
      <c r="AQ28" s="156">
        <f t="shared" si="10"/>
        <v>65000</v>
      </c>
      <c r="AR28" s="156">
        <f t="shared" si="10"/>
        <v>65000</v>
      </c>
      <c r="AS28" s="174">
        <f t="shared" si="10"/>
        <v>65000</v>
      </c>
      <c r="AT28" s="156">
        <f t="shared" si="10"/>
        <v>65000</v>
      </c>
      <c r="AU28" s="156">
        <f t="shared" si="10"/>
        <v>65000</v>
      </c>
      <c r="AV28" s="174">
        <f t="shared" si="10"/>
        <v>65000</v>
      </c>
      <c r="AW28" s="156">
        <f t="shared" si="10"/>
        <v>65000</v>
      </c>
      <c r="AX28" s="156">
        <f t="shared" si="10"/>
        <v>65000</v>
      </c>
      <c r="AY28" s="174">
        <f t="shared" si="10"/>
        <v>65000</v>
      </c>
      <c r="AZ28" s="156">
        <f t="shared" si="10"/>
        <v>65000</v>
      </c>
      <c r="BA28" s="156">
        <f t="shared" si="10"/>
        <v>65000</v>
      </c>
      <c r="BB28" s="174">
        <f t="shared" si="10"/>
        <v>65000</v>
      </c>
      <c r="BC28" s="156">
        <f t="shared" si="10"/>
        <v>65000</v>
      </c>
      <c r="BD28" s="156">
        <f t="shared" si="10"/>
        <v>65000</v>
      </c>
      <c r="BE28" s="174">
        <f t="shared" si="10"/>
        <v>65000</v>
      </c>
      <c r="BF28" s="156">
        <f t="shared" si="10"/>
        <v>65000</v>
      </c>
    </row>
    <row r="29" spans="1:58" s="153" customFormat="1" ht="15.75">
      <c r="A29" s="38" t="s">
        <v>68</v>
      </c>
      <c r="B29" s="153" t="s">
        <v>36</v>
      </c>
      <c r="C29" s="44"/>
      <c r="D29" s="154">
        <v>1</v>
      </c>
      <c r="E29" s="155" t="s">
        <v>34</v>
      </c>
      <c r="F29" s="156">
        <v>39000</v>
      </c>
      <c r="G29" s="156">
        <f t="shared" si="9"/>
        <v>39000</v>
      </c>
      <c r="H29" s="157">
        <f>F29*D29</f>
        <v>39000</v>
      </c>
      <c r="I29" s="173">
        <f t="shared" si="11"/>
        <v>39000</v>
      </c>
      <c r="J29" s="156">
        <f t="shared" si="11"/>
        <v>39000</v>
      </c>
      <c r="K29" s="156">
        <f t="shared" si="11"/>
        <v>39000</v>
      </c>
      <c r="L29" s="156">
        <f t="shared" si="11"/>
        <v>39000</v>
      </c>
      <c r="M29" s="156">
        <f t="shared" si="11"/>
        <v>39000</v>
      </c>
      <c r="N29" s="156">
        <f t="shared" si="11"/>
        <v>39000</v>
      </c>
      <c r="O29" s="156">
        <f t="shared" si="11"/>
        <v>39000</v>
      </c>
      <c r="P29" s="156">
        <f t="shared" si="11"/>
        <v>39000</v>
      </c>
      <c r="Q29" s="156">
        <f t="shared" si="11"/>
        <v>39000</v>
      </c>
      <c r="R29" s="174">
        <f t="shared" si="11"/>
        <v>39000</v>
      </c>
      <c r="S29" s="156">
        <f t="shared" si="10"/>
        <v>39000</v>
      </c>
      <c r="T29" s="156">
        <f t="shared" si="10"/>
        <v>39000</v>
      </c>
      <c r="U29" s="174">
        <f t="shared" si="10"/>
        <v>39000</v>
      </c>
      <c r="V29" s="156">
        <f t="shared" si="10"/>
        <v>39000</v>
      </c>
      <c r="W29" s="156">
        <f t="shared" si="10"/>
        <v>39000</v>
      </c>
      <c r="X29" s="174">
        <f t="shared" si="10"/>
        <v>39000</v>
      </c>
      <c r="Y29" s="156">
        <f t="shared" si="10"/>
        <v>39000</v>
      </c>
      <c r="Z29" s="156">
        <f t="shared" si="10"/>
        <v>39000</v>
      </c>
      <c r="AA29" s="174">
        <f t="shared" si="10"/>
        <v>39000</v>
      </c>
      <c r="AB29" s="156">
        <f t="shared" si="10"/>
        <v>39000</v>
      </c>
      <c r="AC29" s="156">
        <f t="shared" si="10"/>
        <v>39000</v>
      </c>
      <c r="AD29" s="174">
        <f t="shared" si="10"/>
        <v>39000</v>
      </c>
      <c r="AE29" s="156">
        <f t="shared" si="10"/>
        <v>39000</v>
      </c>
      <c r="AF29" s="156">
        <f t="shared" si="10"/>
        <v>39000</v>
      </c>
      <c r="AG29" s="174">
        <f t="shared" si="10"/>
        <v>39000</v>
      </c>
      <c r="AH29" s="156">
        <f t="shared" si="10"/>
        <v>39000</v>
      </c>
      <c r="AI29" s="156">
        <f t="shared" si="10"/>
        <v>39000</v>
      </c>
      <c r="AJ29" s="174">
        <f t="shared" si="10"/>
        <v>39000</v>
      </c>
      <c r="AK29" s="156">
        <f t="shared" si="10"/>
        <v>39000</v>
      </c>
      <c r="AL29" s="156">
        <f t="shared" si="10"/>
        <v>39000</v>
      </c>
      <c r="AM29" s="174">
        <f t="shared" si="10"/>
        <v>39000</v>
      </c>
      <c r="AN29" s="156">
        <f t="shared" si="10"/>
        <v>39000</v>
      </c>
      <c r="AO29" s="156">
        <f t="shared" si="10"/>
        <v>39000</v>
      </c>
      <c r="AP29" s="174">
        <f t="shared" si="10"/>
        <v>39000</v>
      </c>
      <c r="AQ29" s="156">
        <f t="shared" si="10"/>
        <v>39000</v>
      </c>
      <c r="AR29" s="156">
        <f t="shared" si="10"/>
        <v>39000</v>
      </c>
      <c r="AS29" s="174">
        <f t="shared" si="10"/>
        <v>39000</v>
      </c>
      <c r="AT29" s="156">
        <f t="shared" si="10"/>
        <v>39000</v>
      </c>
      <c r="AU29" s="156">
        <f t="shared" si="10"/>
        <v>39000</v>
      </c>
      <c r="AV29" s="174">
        <f t="shared" si="10"/>
        <v>39000</v>
      </c>
      <c r="AW29" s="156">
        <f t="shared" si="10"/>
        <v>39000</v>
      </c>
      <c r="AX29" s="156">
        <f t="shared" si="10"/>
        <v>39000</v>
      </c>
      <c r="AY29" s="174">
        <f t="shared" si="10"/>
        <v>39000</v>
      </c>
      <c r="AZ29" s="156">
        <f t="shared" si="10"/>
        <v>39000</v>
      </c>
      <c r="BA29" s="156">
        <f t="shared" si="10"/>
        <v>39000</v>
      </c>
      <c r="BB29" s="174">
        <f t="shared" si="10"/>
        <v>39000</v>
      </c>
      <c r="BC29" s="156">
        <f t="shared" si="10"/>
        <v>39000</v>
      </c>
      <c r="BD29" s="156">
        <f t="shared" si="10"/>
        <v>39000</v>
      </c>
      <c r="BE29" s="174">
        <f t="shared" si="10"/>
        <v>39000</v>
      </c>
      <c r="BF29" s="156">
        <f t="shared" si="10"/>
        <v>39000</v>
      </c>
    </row>
    <row r="30" spans="1:58" s="153" customFormat="1" ht="15.75">
      <c r="A30" s="74" t="s">
        <v>175</v>
      </c>
      <c r="B30" s="153" t="s">
        <v>36</v>
      </c>
      <c r="C30" s="44"/>
      <c r="D30" s="154">
        <v>1</v>
      </c>
      <c r="E30" s="155" t="s">
        <v>34</v>
      </c>
      <c r="F30" s="156">
        <v>42000</v>
      </c>
      <c r="G30" s="156">
        <f t="shared" si="9"/>
        <v>42000</v>
      </c>
      <c r="H30" s="157">
        <f>G30/3</f>
        <v>14000</v>
      </c>
      <c r="I30" s="173">
        <f t="shared" si="11"/>
        <v>14000</v>
      </c>
      <c r="J30" s="156">
        <f t="shared" si="11"/>
        <v>14000</v>
      </c>
      <c r="K30" s="156">
        <f t="shared" si="11"/>
        <v>14000</v>
      </c>
      <c r="L30" s="156">
        <f t="shared" si="11"/>
        <v>14000</v>
      </c>
      <c r="M30" s="156">
        <f t="shared" si="11"/>
        <v>14000</v>
      </c>
      <c r="N30" s="156">
        <f t="shared" si="11"/>
        <v>14000</v>
      </c>
      <c r="O30" s="156">
        <f t="shared" si="11"/>
        <v>14000</v>
      </c>
      <c r="P30" s="156">
        <f t="shared" si="11"/>
        <v>14000</v>
      </c>
      <c r="Q30" s="156">
        <f t="shared" si="11"/>
        <v>14000</v>
      </c>
      <c r="R30" s="174">
        <f t="shared" si="11"/>
        <v>14000</v>
      </c>
      <c r="S30" s="156">
        <f t="shared" si="10"/>
        <v>14000</v>
      </c>
      <c r="T30" s="156">
        <f t="shared" si="10"/>
        <v>14000</v>
      </c>
      <c r="U30" s="174">
        <f t="shared" si="10"/>
        <v>14000</v>
      </c>
      <c r="V30" s="156">
        <f t="shared" si="10"/>
        <v>14000</v>
      </c>
      <c r="W30" s="156">
        <f t="shared" si="10"/>
        <v>14000</v>
      </c>
      <c r="X30" s="174">
        <f t="shared" si="10"/>
        <v>14000</v>
      </c>
      <c r="Y30" s="156">
        <f t="shared" si="10"/>
        <v>14000</v>
      </c>
      <c r="Z30" s="156">
        <f t="shared" si="10"/>
        <v>14000</v>
      </c>
      <c r="AA30" s="174">
        <f t="shared" si="10"/>
        <v>14000</v>
      </c>
      <c r="AB30" s="156">
        <f t="shared" si="10"/>
        <v>14000</v>
      </c>
      <c r="AC30" s="156">
        <f t="shared" si="10"/>
        <v>14000</v>
      </c>
      <c r="AD30" s="174">
        <f t="shared" si="10"/>
        <v>14000</v>
      </c>
      <c r="AE30" s="156">
        <f t="shared" si="10"/>
        <v>14000</v>
      </c>
      <c r="AF30" s="156">
        <f t="shared" si="10"/>
        <v>14000</v>
      </c>
      <c r="AG30" s="174">
        <f t="shared" si="10"/>
        <v>14000</v>
      </c>
      <c r="AH30" s="156">
        <f t="shared" si="10"/>
        <v>14000</v>
      </c>
      <c r="AI30" s="156">
        <f t="shared" si="10"/>
        <v>14000</v>
      </c>
      <c r="AJ30" s="174">
        <f t="shared" si="10"/>
        <v>14000</v>
      </c>
      <c r="AK30" s="156">
        <f t="shared" si="10"/>
        <v>14000</v>
      </c>
      <c r="AL30" s="156">
        <f t="shared" si="10"/>
        <v>14000</v>
      </c>
      <c r="AM30" s="174">
        <f t="shared" si="10"/>
        <v>14000</v>
      </c>
      <c r="AN30" s="156">
        <f t="shared" si="10"/>
        <v>14000</v>
      </c>
      <c r="AO30" s="156">
        <f t="shared" si="10"/>
        <v>14000</v>
      </c>
      <c r="AP30" s="174">
        <f t="shared" si="10"/>
        <v>14000</v>
      </c>
      <c r="AQ30" s="156">
        <f t="shared" si="10"/>
        <v>14000</v>
      </c>
      <c r="AR30" s="156">
        <f t="shared" si="10"/>
        <v>14000</v>
      </c>
      <c r="AS30" s="174">
        <f t="shared" si="10"/>
        <v>14000</v>
      </c>
      <c r="AT30" s="156">
        <f t="shared" si="10"/>
        <v>14000</v>
      </c>
      <c r="AU30" s="156">
        <f t="shared" si="10"/>
        <v>14000</v>
      </c>
      <c r="AV30" s="174">
        <f t="shared" si="10"/>
        <v>14000</v>
      </c>
      <c r="AW30" s="156">
        <f t="shared" si="10"/>
        <v>14000</v>
      </c>
      <c r="AX30" s="156">
        <f t="shared" si="10"/>
        <v>14000</v>
      </c>
      <c r="AY30" s="174">
        <f t="shared" si="10"/>
        <v>14000</v>
      </c>
      <c r="AZ30" s="156">
        <f t="shared" si="10"/>
        <v>14000</v>
      </c>
      <c r="BA30" s="156">
        <f t="shared" si="10"/>
        <v>14000</v>
      </c>
      <c r="BB30" s="174">
        <f t="shared" si="10"/>
        <v>14000</v>
      </c>
      <c r="BC30" s="156">
        <f t="shared" si="10"/>
        <v>14000</v>
      </c>
      <c r="BD30" s="156">
        <f t="shared" si="10"/>
        <v>14000</v>
      </c>
      <c r="BE30" s="174">
        <f t="shared" si="10"/>
        <v>14000</v>
      </c>
      <c r="BF30" s="156">
        <f t="shared" si="10"/>
        <v>14000</v>
      </c>
    </row>
    <row r="31" spans="1:58" s="153" customFormat="1" ht="15.75">
      <c r="A31" s="74" t="s">
        <v>176</v>
      </c>
      <c r="B31" s="153" t="s">
        <v>37</v>
      </c>
      <c r="C31" s="44"/>
      <c r="D31" s="154">
        <v>2</v>
      </c>
      <c r="E31" s="155" t="s">
        <v>34</v>
      </c>
      <c r="F31" s="156">
        <v>15000</v>
      </c>
      <c r="G31" s="156">
        <f t="shared" si="9"/>
        <v>30000</v>
      </c>
      <c r="H31" s="157">
        <f>G31/5</f>
        <v>6000</v>
      </c>
      <c r="I31" s="173">
        <f t="shared" si="11"/>
        <v>6000</v>
      </c>
      <c r="J31" s="156">
        <f t="shared" si="11"/>
        <v>6000</v>
      </c>
      <c r="K31" s="156">
        <f t="shared" si="11"/>
        <v>6000</v>
      </c>
      <c r="L31" s="156">
        <f t="shared" si="11"/>
        <v>6000</v>
      </c>
      <c r="M31" s="156">
        <f t="shared" si="11"/>
        <v>6000</v>
      </c>
      <c r="N31" s="156">
        <f t="shared" si="11"/>
        <v>6000</v>
      </c>
      <c r="O31" s="156">
        <f t="shared" si="11"/>
        <v>6000</v>
      </c>
      <c r="P31" s="156">
        <f t="shared" si="11"/>
        <v>6000</v>
      </c>
      <c r="Q31" s="156">
        <f t="shared" si="11"/>
        <v>6000</v>
      </c>
      <c r="R31" s="174">
        <f t="shared" si="11"/>
        <v>6000</v>
      </c>
      <c r="S31" s="156">
        <f t="shared" si="10"/>
        <v>6000</v>
      </c>
      <c r="T31" s="156">
        <f t="shared" si="10"/>
        <v>6000</v>
      </c>
      <c r="U31" s="174">
        <f t="shared" si="10"/>
        <v>6000</v>
      </c>
      <c r="V31" s="156">
        <f t="shared" si="10"/>
        <v>6000</v>
      </c>
      <c r="W31" s="156">
        <f t="shared" si="10"/>
        <v>6000</v>
      </c>
      <c r="X31" s="174">
        <f t="shared" si="10"/>
        <v>6000</v>
      </c>
      <c r="Y31" s="156">
        <f t="shared" si="10"/>
        <v>6000</v>
      </c>
      <c r="Z31" s="156">
        <f t="shared" si="10"/>
        <v>6000</v>
      </c>
      <c r="AA31" s="174">
        <f t="shared" si="10"/>
        <v>6000</v>
      </c>
      <c r="AB31" s="156">
        <f t="shared" si="10"/>
        <v>6000</v>
      </c>
      <c r="AC31" s="156">
        <f t="shared" si="10"/>
        <v>6000</v>
      </c>
      <c r="AD31" s="174">
        <f t="shared" si="10"/>
        <v>6000</v>
      </c>
      <c r="AE31" s="156">
        <f t="shared" si="10"/>
        <v>6000</v>
      </c>
      <c r="AF31" s="156">
        <f t="shared" si="10"/>
        <v>6000</v>
      </c>
      <c r="AG31" s="174">
        <f t="shared" si="10"/>
        <v>6000</v>
      </c>
      <c r="AH31" s="156">
        <f t="shared" si="10"/>
        <v>6000</v>
      </c>
      <c r="AI31" s="156">
        <f t="shared" si="10"/>
        <v>6000</v>
      </c>
      <c r="AJ31" s="174">
        <f t="shared" si="10"/>
        <v>6000</v>
      </c>
      <c r="AK31" s="156">
        <f t="shared" si="10"/>
        <v>6000</v>
      </c>
      <c r="AL31" s="156">
        <f t="shared" si="10"/>
        <v>6000</v>
      </c>
      <c r="AM31" s="174">
        <f t="shared" si="10"/>
        <v>6000</v>
      </c>
      <c r="AN31" s="156">
        <f t="shared" si="10"/>
        <v>6000</v>
      </c>
      <c r="AO31" s="156">
        <f t="shared" si="10"/>
        <v>6000</v>
      </c>
      <c r="AP31" s="174">
        <f t="shared" si="10"/>
        <v>6000</v>
      </c>
      <c r="AQ31" s="156">
        <f t="shared" si="10"/>
        <v>6000</v>
      </c>
      <c r="AR31" s="156">
        <f t="shared" si="10"/>
        <v>6000</v>
      </c>
      <c r="AS31" s="174">
        <f t="shared" si="10"/>
        <v>6000</v>
      </c>
      <c r="AT31" s="156">
        <f t="shared" si="10"/>
        <v>6000</v>
      </c>
      <c r="AU31" s="156">
        <f t="shared" si="10"/>
        <v>6000</v>
      </c>
      <c r="AV31" s="174">
        <f t="shared" si="10"/>
        <v>6000</v>
      </c>
      <c r="AW31" s="156">
        <f t="shared" si="10"/>
        <v>6000</v>
      </c>
      <c r="AX31" s="156">
        <f t="shared" si="10"/>
        <v>6000</v>
      </c>
      <c r="AY31" s="174">
        <f t="shared" si="10"/>
        <v>6000</v>
      </c>
      <c r="AZ31" s="156">
        <f t="shared" si="10"/>
        <v>6000</v>
      </c>
      <c r="BA31" s="156">
        <f t="shared" si="10"/>
        <v>6000</v>
      </c>
      <c r="BB31" s="174">
        <f t="shared" si="10"/>
        <v>6000</v>
      </c>
      <c r="BC31" s="156">
        <f t="shared" si="10"/>
        <v>6000</v>
      </c>
      <c r="BD31" s="156">
        <f t="shared" si="10"/>
        <v>6000</v>
      </c>
      <c r="BE31" s="174">
        <f t="shared" si="10"/>
        <v>6000</v>
      </c>
      <c r="BF31" s="156">
        <f t="shared" si="10"/>
        <v>6000</v>
      </c>
    </row>
    <row r="32" spans="1:58" s="153" customFormat="1" ht="15.75">
      <c r="A32" s="74" t="s">
        <v>31</v>
      </c>
      <c r="B32" s="153" t="s">
        <v>37</v>
      </c>
      <c r="C32" s="44"/>
      <c r="D32" s="154">
        <v>6</v>
      </c>
      <c r="E32" s="155" t="s">
        <v>34</v>
      </c>
      <c r="F32" s="156">
        <v>15000</v>
      </c>
      <c r="G32" s="156">
        <f t="shared" si="9"/>
        <v>90000</v>
      </c>
      <c r="H32" s="157">
        <f>G32/5</f>
        <v>18000</v>
      </c>
      <c r="I32" s="173">
        <f t="shared" si="11"/>
        <v>18000</v>
      </c>
      <c r="J32" s="156">
        <f t="shared" si="11"/>
        <v>18000</v>
      </c>
      <c r="K32" s="156">
        <f t="shared" si="11"/>
        <v>18000</v>
      </c>
      <c r="L32" s="156">
        <f t="shared" si="11"/>
        <v>18000</v>
      </c>
      <c r="M32" s="156">
        <f t="shared" si="11"/>
        <v>18000</v>
      </c>
      <c r="N32" s="156">
        <f t="shared" si="11"/>
        <v>18000</v>
      </c>
      <c r="O32" s="156">
        <f t="shared" si="11"/>
        <v>18000</v>
      </c>
      <c r="P32" s="156">
        <f t="shared" si="11"/>
        <v>18000</v>
      </c>
      <c r="Q32" s="156">
        <f t="shared" si="11"/>
        <v>18000</v>
      </c>
      <c r="R32" s="174">
        <f t="shared" si="11"/>
        <v>18000</v>
      </c>
      <c r="S32" s="156">
        <f t="shared" si="10"/>
        <v>18000</v>
      </c>
      <c r="T32" s="156">
        <f t="shared" si="10"/>
        <v>18000</v>
      </c>
      <c r="U32" s="174">
        <f t="shared" si="10"/>
        <v>18000</v>
      </c>
      <c r="V32" s="156">
        <f t="shared" si="10"/>
        <v>18000</v>
      </c>
      <c r="W32" s="156">
        <f t="shared" si="10"/>
        <v>18000</v>
      </c>
      <c r="X32" s="174">
        <f t="shared" si="10"/>
        <v>18000</v>
      </c>
      <c r="Y32" s="156">
        <f t="shared" si="10"/>
        <v>18000</v>
      </c>
      <c r="Z32" s="156">
        <f t="shared" si="10"/>
        <v>18000</v>
      </c>
      <c r="AA32" s="174">
        <f t="shared" si="10"/>
        <v>18000</v>
      </c>
      <c r="AB32" s="156">
        <f t="shared" si="10"/>
        <v>18000</v>
      </c>
      <c r="AC32" s="156">
        <f t="shared" si="10"/>
        <v>18000</v>
      </c>
      <c r="AD32" s="174">
        <f t="shared" si="10"/>
        <v>18000</v>
      </c>
      <c r="AE32" s="156">
        <f t="shared" si="10"/>
        <v>18000</v>
      </c>
      <c r="AF32" s="156">
        <f t="shared" si="10"/>
        <v>18000</v>
      </c>
      <c r="AG32" s="174">
        <f t="shared" si="10"/>
        <v>18000</v>
      </c>
      <c r="AH32" s="156">
        <f t="shared" si="10"/>
        <v>18000</v>
      </c>
      <c r="AI32" s="156">
        <f t="shared" si="10"/>
        <v>18000</v>
      </c>
      <c r="AJ32" s="174">
        <f t="shared" si="10"/>
        <v>18000</v>
      </c>
      <c r="AK32" s="156">
        <f t="shared" si="10"/>
        <v>18000</v>
      </c>
      <c r="AL32" s="156">
        <f t="shared" si="10"/>
        <v>18000</v>
      </c>
      <c r="AM32" s="174">
        <f t="shared" si="10"/>
        <v>18000</v>
      </c>
      <c r="AN32" s="156">
        <f t="shared" si="10"/>
        <v>18000</v>
      </c>
      <c r="AO32" s="156">
        <f t="shared" si="10"/>
        <v>18000</v>
      </c>
      <c r="AP32" s="174">
        <f t="shared" si="10"/>
        <v>18000</v>
      </c>
      <c r="AQ32" s="156">
        <f t="shared" si="10"/>
        <v>18000</v>
      </c>
      <c r="AR32" s="156">
        <f t="shared" si="10"/>
        <v>18000</v>
      </c>
      <c r="AS32" s="174">
        <f t="shared" si="10"/>
        <v>18000</v>
      </c>
      <c r="AT32" s="156">
        <f t="shared" si="10"/>
        <v>18000</v>
      </c>
      <c r="AU32" s="156">
        <f t="shared" si="10"/>
        <v>18000</v>
      </c>
      <c r="AV32" s="174">
        <f t="shared" si="10"/>
        <v>18000</v>
      </c>
      <c r="AW32" s="156">
        <f t="shared" si="10"/>
        <v>18000</v>
      </c>
      <c r="AX32" s="156">
        <f t="shared" si="10"/>
        <v>18000</v>
      </c>
      <c r="AY32" s="174">
        <f t="shared" si="10"/>
        <v>18000</v>
      </c>
      <c r="AZ32" s="156">
        <f t="shared" si="10"/>
        <v>18000</v>
      </c>
      <c r="BA32" s="156">
        <f t="shared" si="10"/>
        <v>18000</v>
      </c>
      <c r="BB32" s="174">
        <f t="shared" si="10"/>
        <v>18000</v>
      </c>
      <c r="BC32" s="156">
        <f t="shared" si="10"/>
        <v>18000</v>
      </c>
      <c r="BD32" s="156">
        <f t="shared" si="10"/>
        <v>18000</v>
      </c>
      <c r="BE32" s="174">
        <f t="shared" si="10"/>
        <v>18000</v>
      </c>
      <c r="BF32" s="156">
        <f t="shared" si="10"/>
        <v>18000</v>
      </c>
    </row>
    <row r="33" spans="1:58" s="153" customFormat="1" ht="15.75">
      <c r="A33" s="74" t="s">
        <v>177</v>
      </c>
      <c r="B33" s="153" t="s">
        <v>178</v>
      </c>
      <c r="C33" s="44"/>
      <c r="D33" s="154">
        <v>2</v>
      </c>
      <c r="E33" s="155" t="s">
        <v>34</v>
      </c>
      <c r="F33" s="156">
        <v>25000</v>
      </c>
      <c r="G33" s="156">
        <f t="shared" si="9"/>
        <v>50000</v>
      </c>
      <c r="H33" s="157">
        <f>G33/10</f>
        <v>5000</v>
      </c>
      <c r="I33" s="173">
        <f t="shared" si="11"/>
        <v>5000</v>
      </c>
      <c r="J33" s="156">
        <f t="shared" si="11"/>
        <v>5000</v>
      </c>
      <c r="K33" s="156">
        <f t="shared" si="11"/>
        <v>5000</v>
      </c>
      <c r="L33" s="156">
        <f t="shared" si="11"/>
        <v>5000</v>
      </c>
      <c r="M33" s="156">
        <f t="shared" si="11"/>
        <v>5000</v>
      </c>
      <c r="N33" s="156">
        <f t="shared" si="11"/>
        <v>5000</v>
      </c>
      <c r="O33" s="156">
        <f t="shared" si="11"/>
        <v>5000</v>
      </c>
      <c r="P33" s="156">
        <f t="shared" si="11"/>
        <v>5000</v>
      </c>
      <c r="Q33" s="156">
        <f t="shared" si="11"/>
        <v>5000</v>
      </c>
      <c r="R33" s="174">
        <f t="shared" si="11"/>
        <v>5000</v>
      </c>
      <c r="S33" s="156">
        <f t="shared" si="10"/>
        <v>5000</v>
      </c>
      <c r="T33" s="156">
        <f t="shared" si="10"/>
        <v>5000</v>
      </c>
      <c r="U33" s="174">
        <f t="shared" si="10"/>
        <v>5000</v>
      </c>
      <c r="V33" s="156">
        <f t="shared" si="10"/>
        <v>5000</v>
      </c>
      <c r="W33" s="156">
        <f t="shared" si="10"/>
        <v>5000</v>
      </c>
      <c r="X33" s="174">
        <f t="shared" si="10"/>
        <v>5000</v>
      </c>
      <c r="Y33" s="156">
        <f aca="true" t="shared" si="12" ref="Y33:BF37">X33</f>
        <v>5000</v>
      </c>
      <c r="Z33" s="156">
        <f t="shared" si="12"/>
        <v>5000</v>
      </c>
      <c r="AA33" s="174">
        <f t="shared" si="12"/>
        <v>5000</v>
      </c>
      <c r="AB33" s="156">
        <f t="shared" si="12"/>
        <v>5000</v>
      </c>
      <c r="AC33" s="156">
        <f t="shared" si="12"/>
        <v>5000</v>
      </c>
      <c r="AD33" s="174">
        <f t="shared" si="12"/>
        <v>5000</v>
      </c>
      <c r="AE33" s="156">
        <f t="shared" si="12"/>
        <v>5000</v>
      </c>
      <c r="AF33" s="156">
        <f t="shared" si="12"/>
        <v>5000</v>
      </c>
      <c r="AG33" s="174">
        <f t="shared" si="12"/>
        <v>5000</v>
      </c>
      <c r="AH33" s="156">
        <f t="shared" si="12"/>
        <v>5000</v>
      </c>
      <c r="AI33" s="156">
        <f t="shared" si="12"/>
        <v>5000</v>
      </c>
      <c r="AJ33" s="174">
        <f t="shared" si="12"/>
        <v>5000</v>
      </c>
      <c r="AK33" s="156">
        <f t="shared" si="12"/>
        <v>5000</v>
      </c>
      <c r="AL33" s="156">
        <f t="shared" si="12"/>
        <v>5000</v>
      </c>
      <c r="AM33" s="174">
        <f t="shared" si="12"/>
        <v>5000</v>
      </c>
      <c r="AN33" s="156">
        <f t="shared" si="12"/>
        <v>5000</v>
      </c>
      <c r="AO33" s="156">
        <f t="shared" si="12"/>
        <v>5000</v>
      </c>
      <c r="AP33" s="174">
        <f t="shared" si="12"/>
        <v>5000</v>
      </c>
      <c r="AQ33" s="156">
        <f t="shared" si="12"/>
        <v>5000</v>
      </c>
      <c r="AR33" s="156">
        <f t="shared" si="12"/>
        <v>5000</v>
      </c>
      <c r="AS33" s="174">
        <f t="shared" si="12"/>
        <v>5000</v>
      </c>
      <c r="AT33" s="156">
        <f t="shared" si="12"/>
        <v>5000</v>
      </c>
      <c r="AU33" s="156">
        <f t="shared" si="12"/>
        <v>5000</v>
      </c>
      <c r="AV33" s="174">
        <f t="shared" si="12"/>
        <v>5000</v>
      </c>
      <c r="AW33" s="156">
        <f t="shared" si="12"/>
        <v>5000</v>
      </c>
      <c r="AX33" s="156">
        <f t="shared" si="12"/>
        <v>5000</v>
      </c>
      <c r="AY33" s="174">
        <f t="shared" si="12"/>
        <v>5000</v>
      </c>
      <c r="AZ33" s="156">
        <f t="shared" si="12"/>
        <v>5000</v>
      </c>
      <c r="BA33" s="156">
        <f t="shared" si="12"/>
        <v>5000</v>
      </c>
      <c r="BB33" s="174">
        <f t="shared" si="12"/>
        <v>5000</v>
      </c>
      <c r="BC33" s="156">
        <f t="shared" si="12"/>
        <v>5000</v>
      </c>
      <c r="BD33" s="156">
        <f t="shared" si="12"/>
        <v>5000</v>
      </c>
      <c r="BE33" s="174">
        <f t="shared" si="12"/>
        <v>5000</v>
      </c>
      <c r="BF33" s="156">
        <f t="shared" si="12"/>
        <v>5000</v>
      </c>
    </row>
    <row r="34" spans="1:58" s="153" customFormat="1" ht="15.75">
      <c r="A34" s="74" t="s">
        <v>179</v>
      </c>
      <c r="B34" s="153" t="s">
        <v>178</v>
      </c>
      <c r="C34" s="44"/>
      <c r="D34" s="154">
        <v>1</v>
      </c>
      <c r="E34" s="155" t="s">
        <v>34</v>
      </c>
      <c r="F34" s="156">
        <v>50000</v>
      </c>
      <c r="G34" s="156">
        <f t="shared" si="9"/>
        <v>50000</v>
      </c>
      <c r="H34" s="157">
        <f>G34/10</f>
        <v>5000</v>
      </c>
      <c r="I34" s="173">
        <f t="shared" si="11"/>
        <v>5000</v>
      </c>
      <c r="J34" s="156">
        <f t="shared" si="11"/>
        <v>5000</v>
      </c>
      <c r="K34" s="156">
        <f t="shared" si="11"/>
        <v>5000</v>
      </c>
      <c r="L34" s="156">
        <f t="shared" si="11"/>
        <v>5000</v>
      </c>
      <c r="M34" s="156">
        <f t="shared" si="11"/>
        <v>5000</v>
      </c>
      <c r="N34" s="156">
        <f t="shared" si="11"/>
        <v>5000</v>
      </c>
      <c r="O34" s="156">
        <f t="shared" si="11"/>
        <v>5000</v>
      </c>
      <c r="P34" s="156">
        <f t="shared" si="11"/>
        <v>5000</v>
      </c>
      <c r="Q34" s="156">
        <f t="shared" si="11"/>
        <v>5000</v>
      </c>
      <c r="R34" s="174">
        <f t="shared" si="11"/>
        <v>5000</v>
      </c>
      <c r="S34" s="156">
        <f t="shared" si="11"/>
        <v>5000</v>
      </c>
      <c r="T34" s="156">
        <f t="shared" si="11"/>
        <v>5000</v>
      </c>
      <c r="U34" s="174">
        <f t="shared" si="11"/>
        <v>5000</v>
      </c>
      <c r="V34" s="156">
        <f t="shared" si="11"/>
        <v>5000</v>
      </c>
      <c r="W34" s="156">
        <f t="shared" si="11"/>
        <v>5000</v>
      </c>
      <c r="X34" s="174">
        <f t="shared" si="11"/>
        <v>5000</v>
      </c>
      <c r="Y34" s="156">
        <f t="shared" si="12"/>
        <v>5000</v>
      </c>
      <c r="Z34" s="156">
        <f t="shared" si="12"/>
        <v>5000</v>
      </c>
      <c r="AA34" s="174">
        <f t="shared" si="12"/>
        <v>5000</v>
      </c>
      <c r="AB34" s="156">
        <f t="shared" si="12"/>
        <v>5000</v>
      </c>
      <c r="AC34" s="156">
        <f t="shared" si="12"/>
        <v>5000</v>
      </c>
      <c r="AD34" s="174">
        <f t="shared" si="12"/>
        <v>5000</v>
      </c>
      <c r="AE34" s="156">
        <f t="shared" si="12"/>
        <v>5000</v>
      </c>
      <c r="AF34" s="156">
        <f t="shared" si="12"/>
        <v>5000</v>
      </c>
      <c r="AG34" s="174">
        <f t="shared" si="12"/>
        <v>5000</v>
      </c>
      <c r="AH34" s="156">
        <f t="shared" si="12"/>
        <v>5000</v>
      </c>
      <c r="AI34" s="156">
        <f t="shared" si="12"/>
        <v>5000</v>
      </c>
      <c r="AJ34" s="174">
        <f t="shared" si="12"/>
        <v>5000</v>
      </c>
      <c r="AK34" s="156">
        <f t="shared" si="12"/>
        <v>5000</v>
      </c>
      <c r="AL34" s="156">
        <f t="shared" si="12"/>
        <v>5000</v>
      </c>
      <c r="AM34" s="174">
        <f t="shared" si="12"/>
        <v>5000</v>
      </c>
      <c r="AN34" s="156">
        <f t="shared" si="12"/>
        <v>5000</v>
      </c>
      <c r="AO34" s="156">
        <f t="shared" si="12"/>
        <v>5000</v>
      </c>
      <c r="AP34" s="174">
        <f t="shared" si="12"/>
        <v>5000</v>
      </c>
      <c r="AQ34" s="156">
        <f t="shared" si="12"/>
        <v>5000</v>
      </c>
      <c r="AR34" s="156">
        <f t="shared" si="12"/>
        <v>5000</v>
      </c>
      <c r="AS34" s="174">
        <f t="shared" si="12"/>
        <v>5000</v>
      </c>
      <c r="AT34" s="156">
        <f t="shared" si="12"/>
        <v>5000</v>
      </c>
      <c r="AU34" s="156">
        <f t="shared" si="12"/>
        <v>5000</v>
      </c>
      <c r="AV34" s="174">
        <f t="shared" si="12"/>
        <v>5000</v>
      </c>
      <c r="AW34" s="156">
        <f t="shared" si="12"/>
        <v>5000</v>
      </c>
      <c r="AX34" s="156">
        <f t="shared" si="12"/>
        <v>5000</v>
      </c>
      <c r="AY34" s="174">
        <f t="shared" si="12"/>
        <v>5000</v>
      </c>
      <c r="AZ34" s="156">
        <f t="shared" si="12"/>
        <v>5000</v>
      </c>
      <c r="BA34" s="156">
        <f t="shared" si="12"/>
        <v>5000</v>
      </c>
      <c r="BB34" s="174">
        <f t="shared" si="12"/>
        <v>5000</v>
      </c>
      <c r="BC34" s="156">
        <f t="shared" si="12"/>
        <v>5000</v>
      </c>
      <c r="BD34" s="156">
        <f t="shared" si="12"/>
        <v>5000</v>
      </c>
      <c r="BE34" s="174">
        <f t="shared" si="12"/>
        <v>5000</v>
      </c>
      <c r="BF34" s="156">
        <f t="shared" si="12"/>
        <v>5000</v>
      </c>
    </row>
    <row r="35" spans="1:58" s="153" customFormat="1" ht="15.75">
      <c r="A35" s="74" t="s">
        <v>180</v>
      </c>
      <c r="B35" s="153" t="s">
        <v>178</v>
      </c>
      <c r="C35" s="44"/>
      <c r="D35" s="154">
        <v>1</v>
      </c>
      <c r="E35" s="155" t="s">
        <v>34</v>
      </c>
      <c r="F35" s="156">
        <v>75000</v>
      </c>
      <c r="G35" s="156">
        <f t="shared" si="9"/>
        <v>75000</v>
      </c>
      <c r="H35" s="157">
        <f>G35/10</f>
        <v>7500</v>
      </c>
      <c r="I35" s="173">
        <f t="shared" si="11"/>
        <v>7500</v>
      </c>
      <c r="J35" s="156">
        <f t="shared" si="11"/>
        <v>7500</v>
      </c>
      <c r="K35" s="156">
        <f t="shared" si="11"/>
        <v>7500</v>
      </c>
      <c r="L35" s="156">
        <f t="shared" si="11"/>
        <v>7500</v>
      </c>
      <c r="M35" s="156">
        <f t="shared" si="11"/>
        <v>7500</v>
      </c>
      <c r="N35" s="156">
        <f t="shared" si="11"/>
        <v>7500</v>
      </c>
      <c r="O35" s="156">
        <f t="shared" si="11"/>
        <v>7500</v>
      </c>
      <c r="P35" s="156">
        <f t="shared" si="11"/>
        <v>7500</v>
      </c>
      <c r="Q35" s="156">
        <f t="shared" si="11"/>
        <v>7500</v>
      </c>
      <c r="R35" s="174">
        <f t="shared" si="11"/>
        <v>7500</v>
      </c>
      <c r="S35" s="156">
        <f t="shared" si="11"/>
        <v>7500</v>
      </c>
      <c r="T35" s="156">
        <f t="shared" si="11"/>
        <v>7500</v>
      </c>
      <c r="U35" s="174">
        <f t="shared" si="11"/>
        <v>7500</v>
      </c>
      <c r="V35" s="156">
        <f t="shared" si="11"/>
        <v>7500</v>
      </c>
      <c r="W35" s="156">
        <f t="shared" si="11"/>
        <v>7500</v>
      </c>
      <c r="X35" s="174">
        <f t="shared" si="11"/>
        <v>7500</v>
      </c>
      <c r="Y35" s="156">
        <f t="shared" si="12"/>
        <v>7500</v>
      </c>
      <c r="Z35" s="156">
        <f t="shared" si="12"/>
        <v>7500</v>
      </c>
      <c r="AA35" s="174">
        <f t="shared" si="12"/>
        <v>7500</v>
      </c>
      <c r="AB35" s="156">
        <f t="shared" si="12"/>
        <v>7500</v>
      </c>
      <c r="AC35" s="156">
        <f t="shared" si="12"/>
        <v>7500</v>
      </c>
      <c r="AD35" s="174">
        <f t="shared" si="12"/>
        <v>7500</v>
      </c>
      <c r="AE35" s="156">
        <f t="shared" si="12"/>
        <v>7500</v>
      </c>
      <c r="AF35" s="156">
        <f t="shared" si="12"/>
        <v>7500</v>
      </c>
      <c r="AG35" s="174">
        <f t="shared" si="12"/>
        <v>7500</v>
      </c>
      <c r="AH35" s="156">
        <f t="shared" si="12"/>
        <v>7500</v>
      </c>
      <c r="AI35" s="156">
        <f t="shared" si="12"/>
        <v>7500</v>
      </c>
      <c r="AJ35" s="174">
        <f t="shared" si="12"/>
        <v>7500</v>
      </c>
      <c r="AK35" s="156">
        <f t="shared" si="12"/>
        <v>7500</v>
      </c>
      <c r="AL35" s="156">
        <f t="shared" si="12"/>
        <v>7500</v>
      </c>
      <c r="AM35" s="174">
        <f t="shared" si="12"/>
        <v>7500</v>
      </c>
      <c r="AN35" s="156">
        <f t="shared" si="12"/>
        <v>7500</v>
      </c>
      <c r="AO35" s="156">
        <f t="shared" si="12"/>
        <v>7500</v>
      </c>
      <c r="AP35" s="174">
        <f t="shared" si="12"/>
        <v>7500</v>
      </c>
      <c r="AQ35" s="156">
        <f t="shared" si="12"/>
        <v>7500</v>
      </c>
      <c r="AR35" s="156">
        <f t="shared" si="12"/>
        <v>7500</v>
      </c>
      <c r="AS35" s="174">
        <f t="shared" si="12"/>
        <v>7500</v>
      </c>
      <c r="AT35" s="156">
        <f t="shared" si="12"/>
        <v>7500</v>
      </c>
      <c r="AU35" s="156">
        <f t="shared" si="12"/>
        <v>7500</v>
      </c>
      <c r="AV35" s="174">
        <f t="shared" si="12"/>
        <v>7500</v>
      </c>
      <c r="AW35" s="156">
        <f t="shared" si="12"/>
        <v>7500</v>
      </c>
      <c r="AX35" s="156">
        <f t="shared" si="12"/>
        <v>7500</v>
      </c>
      <c r="AY35" s="174">
        <f t="shared" si="12"/>
        <v>7500</v>
      </c>
      <c r="AZ35" s="156">
        <f t="shared" si="12"/>
        <v>7500</v>
      </c>
      <c r="BA35" s="156">
        <f t="shared" si="12"/>
        <v>7500</v>
      </c>
      <c r="BB35" s="174">
        <f t="shared" si="12"/>
        <v>7500</v>
      </c>
      <c r="BC35" s="156">
        <f t="shared" si="12"/>
        <v>7500</v>
      </c>
      <c r="BD35" s="156">
        <f t="shared" si="12"/>
        <v>7500</v>
      </c>
      <c r="BE35" s="174">
        <f t="shared" si="12"/>
        <v>7500</v>
      </c>
      <c r="BF35" s="156">
        <f t="shared" si="12"/>
        <v>7500</v>
      </c>
    </row>
    <row r="36" spans="1:58" s="153" customFormat="1" ht="15.75">
      <c r="A36" s="74" t="s">
        <v>181</v>
      </c>
      <c r="B36" s="153" t="s">
        <v>37</v>
      </c>
      <c r="C36" s="44"/>
      <c r="D36" s="154">
        <v>1</v>
      </c>
      <c r="E36" s="155" t="s">
        <v>34</v>
      </c>
      <c r="F36" s="156">
        <v>25000</v>
      </c>
      <c r="G36" s="156">
        <f t="shared" si="9"/>
        <v>25000</v>
      </c>
      <c r="H36" s="157">
        <f>G36/5</f>
        <v>5000</v>
      </c>
      <c r="I36" s="173">
        <f t="shared" si="11"/>
        <v>5000</v>
      </c>
      <c r="J36" s="156">
        <f t="shared" si="11"/>
        <v>5000</v>
      </c>
      <c r="K36" s="156">
        <f t="shared" si="11"/>
        <v>5000</v>
      </c>
      <c r="L36" s="156">
        <f t="shared" si="11"/>
        <v>5000</v>
      </c>
      <c r="M36" s="156">
        <f t="shared" si="11"/>
        <v>5000</v>
      </c>
      <c r="N36" s="156">
        <f t="shared" si="11"/>
        <v>5000</v>
      </c>
      <c r="O36" s="156">
        <f t="shared" si="11"/>
        <v>5000</v>
      </c>
      <c r="P36" s="156">
        <f t="shared" si="11"/>
        <v>5000</v>
      </c>
      <c r="Q36" s="156">
        <f t="shared" si="11"/>
        <v>5000</v>
      </c>
      <c r="R36" s="174">
        <f t="shared" si="11"/>
        <v>5000</v>
      </c>
      <c r="S36" s="156">
        <f t="shared" si="11"/>
        <v>5000</v>
      </c>
      <c r="T36" s="156">
        <f t="shared" si="11"/>
        <v>5000</v>
      </c>
      <c r="U36" s="174">
        <f t="shared" si="11"/>
        <v>5000</v>
      </c>
      <c r="V36" s="156">
        <f t="shared" si="11"/>
        <v>5000</v>
      </c>
      <c r="W36" s="156">
        <f t="shared" si="11"/>
        <v>5000</v>
      </c>
      <c r="X36" s="174">
        <f t="shared" si="11"/>
        <v>5000</v>
      </c>
      <c r="Y36" s="156">
        <f t="shared" si="12"/>
        <v>5000</v>
      </c>
      <c r="Z36" s="156">
        <f t="shared" si="12"/>
        <v>5000</v>
      </c>
      <c r="AA36" s="174">
        <f t="shared" si="12"/>
        <v>5000</v>
      </c>
      <c r="AB36" s="156">
        <f t="shared" si="12"/>
        <v>5000</v>
      </c>
      <c r="AC36" s="156">
        <f t="shared" si="12"/>
        <v>5000</v>
      </c>
      <c r="AD36" s="174">
        <f t="shared" si="12"/>
        <v>5000</v>
      </c>
      <c r="AE36" s="156">
        <f t="shared" si="12"/>
        <v>5000</v>
      </c>
      <c r="AF36" s="156">
        <f t="shared" si="12"/>
        <v>5000</v>
      </c>
      <c r="AG36" s="174">
        <f t="shared" si="12"/>
        <v>5000</v>
      </c>
      <c r="AH36" s="156">
        <f t="shared" si="12"/>
        <v>5000</v>
      </c>
      <c r="AI36" s="156">
        <f t="shared" si="12"/>
        <v>5000</v>
      </c>
      <c r="AJ36" s="174">
        <f t="shared" si="12"/>
        <v>5000</v>
      </c>
      <c r="AK36" s="156">
        <f t="shared" si="12"/>
        <v>5000</v>
      </c>
      <c r="AL36" s="156">
        <f t="shared" si="12"/>
        <v>5000</v>
      </c>
      <c r="AM36" s="174">
        <f t="shared" si="12"/>
        <v>5000</v>
      </c>
      <c r="AN36" s="156">
        <f t="shared" si="12"/>
        <v>5000</v>
      </c>
      <c r="AO36" s="156">
        <f t="shared" si="12"/>
        <v>5000</v>
      </c>
      <c r="AP36" s="174">
        <f t="shared" si="12"/>
        <v>5000</v>
      </c>
      <c r="AQ36" s="156">
        <f t="shared" si="12"/>
        <v>5000</v>
      </c>
      <c r="AR36" s="156">
        <f t="shared" si="12"/>
        <v>5000</v>
      </c>
      <c r="AS36" s="174">
        <f t="shared" si="12"/>
        <v>5000</v>
      </c>
      <c r="AT36" s="156">
        <f t="shared" si="12"/>
        <v>5000</v>
      </c>
      <c r="AU36" s="156">
        <f t="shared" si="12"/>
        <v>5000</v>
      </c>
      <c r="AV36" s="174">
        <f t="shared" si="12"/>
        <v>5000</v>
      </c>
      <c r="AW36" s="156">
        <f t="shared" si="12"/>
        <v>5000</v>
      </c>
      <c r="AX36" s="156">
        <f t="shared" si="12"/>
        <v>5000</v>
      </c>
      <c r="AY36" s="174">
        <f t="shared" si="12"/>
        <v>5000</v>
      </c>
      <c r="AZ36" s="156">
        <f t="shared" si="12"/>
        <v>5000</v>
      </c>
      <c r="BA36" s="156">
        <f t="shared" si="12"/>
        <v>5000</v>
      </c>
      <c r="BB36" s="174">
        <f t="shared" si="12"/>
        <v>5000</v>
      </c>
      <c r="BC36" s="156">
        <f t="shared" si="12"/>
        <v>5000</v>
      </c>
      <c r="BD36" s="156">
        <f t="shared" si="12"/>
        <v>5000</v>
      </c>
      <c r="BE36" s="174">
        <f t="shared" si="12"/>
        <v>5000</v>
      </c>
      <c r="BF36" s="156">
        <f t="shared" si="12"/>
        <v>5000</v>
      </c>
    </row>
    <row r="37" spans="1:58" s="153" customFormat="1" ht="15.75">
      <c r="A37" s="74" t="s">
        <v>182</v>
      </c>
      <c r="B37" s="153" t="s">
        <v>178</v>
      </c>
      <c r="C37" s="44"/>
      <c r="D37" s="154">
        <v>1</v>
      </c>
      <c r="E37" s="155" t="s">
        <v>34</v>
      </c>
      <c r="F37" s="156">
        <v>75000</v>
      </c>
      <c r="G37" s="156">
        <f t="shared" si="9"/>
        <v>75000</v>
      </c>
      <c r="H37" s="157">
        <f>G37/10</f>
        <v>7500</v>
      </c>
      <c r="I37" s="173">
        <f t="shared" si="11"/>
        <v>7500</v>
      </c>
      <c r="J37" s="156">
        <f t="shared" si="11"/>
        <v>7500</v>
      </c>
      <c r="K37" s="156">
        <f t="shared" si="11"/>
        <v>7500</v>
      </c>
      <c r="L37" s="156">
        <f t="shared" si="11"/>
        <v>7500</v>
      </c>
      <c r="M37" s="156">
        <f t="shared" si="11"/>
        <v>7500</v>
      </c>
      <c r="N37" s="156">
        <f t="shared" si="11"/>
        <v>7500</v>
      </c>
      <c r="O37" s="156">
        <f t="shared" si="11"/>
        <v>7500</v>
      </c>
      <c r="P37" s="156">
        <f t="shared" si="11"/>
        <v>7500</v>
      </c>
      <c r="Q37" s="156">
        <f t="shared" si="11"/>
        <v>7500</v>
      </c>
      <c r="R37" s="174">
        <f t="shared" si="11"/>
        <v>7500</v>
      </c>
      <c r="S37" s="156">
        <f t="shared" si="11"/>
        <v>7500</v>
      </c>
      <c r="T37" s="156">
        <f t="shared" si="11"/>
        <v>7500</v>
      </c>
      <c r="U37" s="174">
        <f t="shared" si="11"/>
        <v>7500</v>
      </c>
      <c r="V37" s="156">
        <f t="shared" si="11"/>
        <v>7500</v>
      </c>
      <c r="W37" s="156">
        <f t="shared" si="11"/>
        <v>7500</v>
      </c>
      <c r="X37" s="174">
        <f t="shared" si="11"/>
        <v>7500</v>
      </c>
      <c r="Y37" s="156">
        <f t="shared" si="12"/>
        <v>7500</v>
      </c>
      <c r="Z37" s="156">
        <f t="shared" si="12"/>
        <v>7500</v>
      </c>
      <c r="AA37" s="174">
        <f t="shared" si="12"/>
        <v>7500</v>
      </c>
      <c r="AB37" s="156">
        <f t="shared" si="12"/>
        <v>7500</v>
      </c>
      <c r="AC37" s="156">
        <f t="shared" si="12"/>
        <v>7500</v>
      </c>
      <c r="AD37" s="174">
        <f t="shared" si="12"/>
        <v>7500</v>
      </c>
      <c r="AE37" s="156">
        <f t="shared" si="12"/>
        <v>7500</v>
      </c>
      <c r="AF37" s="156">
        <f t="shared" si="12"/>
        <v>7500</v>
      </c>
      <c r="AG37" s="174">
        <f t="shared" si="12"/>
        <v>7500</v>
      </c>
      <c r="AH37" s="156">
        <f t="shared" si="12"/>
        <v>7500</v>
      </c>
      <c r="AI37" s="156">
        <f t="shared" si="12"/>
        <v>7500</v>
      </c>
      <c r="AJ37" s="174">
        <f t="shared" si="12"/>
        <v>7500</v>
      </c>
      <c r="AK37" s="156">
        <f t="shared" si="12"/>
        <v>7500</v>
      </c>
      <c r="AL37" s="156">
        <f t="shared" si="12"/>
        <v>7500</v>
      </c>
      <c r="AM37" s="174">
        <f t="shared" si="12"/>
        <v>7500</v>
      </c>
      <c r="AN37" s="156">
        <f t="shared" si="12"/>
        <v>7500</v>
      </c>
      <c r="AO37" s="156">
        <f t="shared" si="12"/>
        <v>7500</v>
      </c>
      <c r="AP37" s="174">
        <f t="shared" si="12"/>
        <v>7500</v>
      </c>
      <c r="AQ37" s="156">
        <f t="shared" si="12"/>
        <v>7500</v>
      </c>
      <c r="AR37" s="156">
        <f t="shared" si="12"/>
        <v>7500</v>
      </c>
      <c r="AS37" s="174">
        <f t="shared" si="12"/>
        <v>7500</v>
      </c>
      <c r="AT37" s="156">
        <f t="shared" si="12"/>
        <v>7500</v>
      </c>
      <c r="AU37" s="156">
        <f t="shared" si="12"/>
        <v>7500</v>
      </c>
      <c r="AV37" s="174">
        <f t="shared" si="12"/>
        <v>7500</v>
      </c>
      <c r="AW37" s="156">
        <f t="shared" si="12"/>
        <v>7500</v>
      </c>
      <c r="AX37" s="156">
        <f t="shared" si="12"/>
        <v>7500</v>
      </c>
      <c r="AY37" s="174">
        <f t="shared" si="12"/>
        <v>7500</v>
      </c>
      <c r="AZ37" s="156">
        <f t="shared" si="12"/>
        <v>7500</v>
      </c>
      <c r="BA37" s="156">
        <f t="shared" si="12"/>
        <v>7500</v>
      </c>
      <c r="BB37" s="174">
        <f t="shared" si="12"/>
        <v>7500</v>
      </c>
      <c r="BC37" s="156">
        <f t="shared" si="12"/>
        <v>7500</v>
      </c>
      <c r="BD37" s="156">
        <f t="shared" si="12"/>
        <v>7500</v>
      </c>
      <c r="BE37" s="174">
        <f t="shared" si="12"/>
        <v>7500</v>
      </c>
      <c r="BF37" s="156">
        <f t="shared" si="12"/>
        <v>7500</v>
      </c>
    </row>
    <row r="38" spans="1:58" s="153" customFormat="1" ht="23.25" customHeight="1">
      <c r="A38" s="158" t="s">
        <v>44</v>
      </c>
      <c r="C38" s="159"/>
      <c r="D38" s="160"/>
      <c r="E38" s="161"/>
      <c r="F38" s="162"/>
      <c r="G38" s="162"/>
      <c r="H38" s="163">
        <f>SUM(H27:H37)</f>
        <v>200000</v>
      </c>
      <c r="I38" s="164">
        <f aca="true" t="shared" si="13" ref="I38:BF38">SUM(I27:I37)</f>
        <v>200000</v>
      </c>
      <c r="J38" s="165">
        <f t="shared" si="13"/>
        <v>200000</v>
      </c>
      <c r="K38" s="165">
        <f t="shared" si="13"/>
        <v>200000</v>
      </c>
      <c r="L38" s="165">
        <f t="shared" si="13"/>
        <v>200000</v>
      </c>
      <c r="M38" s="165">
        <f t="shared" si="13"/>
        <v>200000</v>
      </c>
      <c r="N38" s="165">
        <f t="shared" si="13"/>
        <v>200000</v>
      </c>
      <c r="O38" s="165">
        <f t="shared" si="13"/>
        <v>200000</v>
      </c>
      <c r="P38" s="165">
        <f t="shared" si="13"/>
        <v>200000</v>
      </c>
      <c r="Q38" s="165">
        <f t="shared" si="13"/>
        <v>200000</v>
      </c>
      <c r="R38" s="166">
        <f t="shared" si="13"/>
        <v>200000</v>
      </c>
      <c r="S38" s="165">
        <f t="shared" si="13"/>
        <v>200000</v>
      </c>
      <c r="T38" s="165">
        <f t="shared" si="13"/>
        <v>200000</v>
      </c>
      <c r="U38" s="166">
        <f t="shared" si="13"/>
        <v>200000</v>
      </c>
      <c r="V38" s="165">
        <f t="shared" si="13"/>
        <v>200000</v>
      </c>
      <c r="W38" s="165">
        <f t="shared" si="13"/>
        <v>200000</v>
      </c>
      <c r="X38" s="166">
        <f t="shared" si="13"/>
        <v>200000</v>
      </c>
      <c r="Y38" s="165">
        <f t="shared" si="13"/>
        <v>200000</v>
      </c>
      <c r="Z38" s="165">
        <f t="shared" si="13"/>
        <v>200000</v>
      </c>
      <c r="AA38" s="166">
        <f t="shared" si="13"/>
        <v>200000</v>
      </c>
      <c r="AB38" s="165">
        <f t="shared" si="13"/>
        <v>200000</v>
      </c>
      <c r="AC38" s="165">
        <f t="shared" si="13"/>
        <v>200000</v>
      </c>
      <c r="AD38" s="166">
        <f t="shared" si="13"/>
        <v>200000</v>
      </c>
      <c r="AE38" s="165">
        <f t="shared" si="13"/>
        <v>200000</v>
      </c>
      <c r="AF38" s="165">
        <f t="shared" si="13"/>
        <v>200000</v>
      </c>
      <c r="AG38" s="166">
        <f t="shared" si="13"/>
        <v>200000</v>
      </c>
      <c r="AH38" s="165">
        <f t="shared" si="13"/>
        <v>200000</v>
      </c>
      <c r="AI38" s="165">
        <f t="shared" si="13"/>
        <v>200000</v>
      </c>
      <c r="AJ38" s="166">
        <f t="shared" si="13"/>
        <v>200000</v>
      </c>
      <c r="AK38" s="165">
        <f t="shared" si="13"/>
        <v>200000</v>
      </c>
      <c r="AL38" s="165">
        <f t="shared" si="13"/>
        <v>200000</v>
      </c>
      <c r="AM38" s="166">
        <f t="shared" si="13"/>
        <v>200000</v>
      </c>
      <c r="AN38" s="165">
        <f t="shared" si="13"/>
        <v>200000</v>
      </c>
      <c r="AO38" s="165">
        <f t="shared" si="13"/>
        <v>200000</v>
      </c>
      <c r="AP38" s="166">
        <f t="shared" si="13"/>
        <v>200000</v>
      </c>
      <c r="AQ38" s="165">
        <f t="shared" si="13"/>
        <v>200000</v>
      </c>
      <c r="AR38" s="165">
        <f t="shared" si="13"/>
        <v>200000</v>
      </c>
      <c r="AS38" s="166">
        <f t="shared" si="13"/>
        <v>200000</v>
      </c>
      <c r="AT38" s="165">
        <f t="shared" si="13"/>
        <v>200000</v>
      </c>
      <c r="AU38" s="165">
        <f t="shared" si="13"/>
        <v>200000</v>
      </c>
      <c r="AV38" s="166">
        <f t="shared" si="13"/>
        <v>200000</v>
      </c>
      <c r="AW38" s="165">
        <f t="shared" si="13"/>
        <v>200000</v>
      </c>
      <c r="AX38" s="165">
        <f t="shared" si="13"/>
        <v>200000</v>
      </c>
      <c r="AY38" s="166">
        <f t="shared" si="13"/>
        <v>200000</v>
      </c>
      <c r="AZ38" s="165">
        <f t="shared" si="13"/>
        <v>200000</v>
      </c>
      <c r="BA38" s="165">
        <f t="shared" si="13"/>
        <v>200000</v>
      </c>
      <c r="BB38" s="166">
        <f t="shared" si="13"/>
        <v>200000</v>
      </c>
      <c r="BC38" s="165">
        <f t="shared" si="13"/>
        <v>200000</v>
      </c>
      <c r="BD38" s="165">
        <f t="shared" si="13"/>
        <v>200000</v>
      </c>
      <c r="BE38" s="166">
        <f t="shared" si="13"/>
        <v>200000</v>
      </c>
      <c r="BF38" s="165">
        <f t="shared" si="13"/>
        <v>200000</v>
      </c>
    </row>
    <row r="39" spans="1:58" s="153" customFormat="1" ht="18" customHeight="1">
      <c r="A39" s="167" t="s">
        <v>183</v>
      </c>
      <c r="C39" s="175"/>
      <c r="D39" s="169"/>
      <c r="E39" s="170"/>
      <c r="F39" s="169"/>
      <c r="G39" s="169"/>
      <c r="H39" s="172"/>
      <c r="I39" s="173"/>
      <c r="J39" s="156"/>
      <c r="K39" s="156"/>
      <c r="L39" s="156"/>
      <c r="M39" s="156"/>
      <c r="N39" s="156"/>
      <c r="O39" s="156"/>
      <c r="P39" s="156"/>
      <c r="Q39" s="156"/>
      <c r="R39" s="174"/>
      <c r="S39" s="156"/>
      <c r="T39" s="156"/>
      <c r="U39" s="174"/>
      <c r="V39" s="156"/>
      <c r="W39" s="156"/>
      <c r="X39" s="174"/>
      <c r="Y39" s="156"/>
      <c r="Z39" s="156"/>
      <c r="AA39" s="174"/>
      <c r="AB39" s="156"/>
      <c r="AC39" s="156"/>
      <c r="AD39" s="174"/>
      <c r="AE39" s="156"/>
      <c r="AF39" s="156"/>
      <c r="AG39" s="174"/>
      <c r="AH39" s="156"/>
      <c r="AI39" s="156"/>
      <c r="AJ39" s="174"/>
      <c r="AK39" s="156"/>
      <c r="AL39" s="156"/>
      <c r="AM39" s="174"/>
      <c r="AN39" s="156"/>
      <c r="AO39" s="156"/>
      <c r="AP39" s="174"/>
      <c r="AQ39" s="156"/>
      <c r="AR39" s="156"/>
      <c r="AS39" s="174"/>
      <c r="AT39" s="156"/>
      <c r="AU39" s="156"/>
      <c r="AV39" s="174"/>
      <c r="AW39" s="156"/>
      <c r="AX39" s="156"/>
      <c r="AY39" s="174"/>
      <c r="AZ39" s="156"/>
      <c r="BA39" s="156"/>
      <c r="BB39" s="174"/>
      <c r="BC39" s="156"/>
      <c r="BD39" s="156"/>
      <c r="BE39" s="174"/>
      <c r="BF39" s="156"/>
    </row>
    <row r="40" spans="1:58" s="153" customFormat="1" ht="15.75">
      <c r="A40" s="74" t="s">
        <v>184</v>
      </c>
      <c r="B40" s="153" t="s">
        <v>185</v>
      </c>
      <c r="C40" s="44"/>
      <c r="D40" s="154">
        <v>1</v>
      </c>
      <c r="E40" s="155" t="s">
        <v>186</v>
      </c>
      <c r="F40" s="156">
        <v>150000</v>
      </c>
      <c r="G40" s="156">
        <f aca="true" t="shared" si="14" ref="G40:G48">F40*D40</f>
        <v>150000</v>
      </c>
      <c r="H40" s="157">
        <f>G40</f>
        <v>150000</v>
      </c>
      <c r="I40" s="173">
        <f>H40</f>
        <v>150000</v>
      </c>
      <c r="J40" s="156">
        <f aca="true" t="shared" si="15" ref="J40:BF46">I40</f>
        <v>150000</v>
      </c>
      <c r="K40" s="156">
        <f t="shared" si="15"/>
        <v>150000</v>
      </c>
      <c r="L40" s="156">
        <f t="shared" si="15"/>
        <v>150000</v>
      </c>
      <c r="M40" s="156">
        <f t="shared" si="15"/>
        <v>150000</v>
      </c>
      <c r="N40" s="156">
        <f t="shared" si="15"/>
        <v>150000</v>
      </c>
      <c r="O40" s="156">
        <f t="shared" si="15"/>
        <v>150000</v>
      </c>
      <c r="P40" s="156">
        <f t="shared" si="15"/>
        <v>150000</v>
      </c>
      <c r="Q40" s="156">
        <f t="shared" si="15"/>
        <v>150000</v>
      </c>
      <c r="R40" s="174">
        <f t="shared" si="15"/>
        <v>150000</v>
      </c>
      <c r="S40" s="156">
        <f t="shared" si="15"/>
        <v>150000</v>
      </c>
      <c r="T40" s="156">
        <f t="shared" si="15"/>
        <v>150000</v>
      </c>
      <c r="U40" s="174">
        <f t="shared" si="15"/>
        <v>150000</v>
      </c>
      <c r="V40" s="156">
        <f t="shared" si="15"/>
        <v>150000</v>
      </c>
      <c r="W40" s="156">
        <f t="shared" si="15"/>
        <v>150000</v>
      </c>
      <c r="X40" s="174">
        <f t="shared" si="15"/>
        <v>150000</v>
      </c>
      <c r="Y40" s="156">
        <f t="shared" si="15"/>
        <v>150000</v>
      </c>
      <c r="Z40" s="156">
        <f t="shared" si="15"/>
        <v>150000</v>
      </c>
      <c r="AA40" s="174">
        <f t="shared" si="15"/>
        <v>150000</v>
      </c>
      <c r="AB40" s="156">
        <f t="shared" si="15"/>
        <v>150000</v>
      </c>
      <c r="AC40" s="156">
        <f t="shared" si="15"/>
        <v>150000</v>
      </c>
      <c r="AD40" s="174">
        <f t="shared" si="15"/>
        <v>150000</v>
      </c>
      <c r="AE40" s="156">
        <f t="shared" si="15"/>
        <v>150000</v>
      </c>
      <c r="AF40" s="156">
        <f t="shared" si="15"/>
        <v>150000</v>
      </c>
      <c r="AG40" s="174">
        <f t="shared" si="15"/>
        <v>150000</v>
      </c>
      <c r="AH40" s="156">
        <f t="shared" si="15"/>
        <v>150000</v>
      </c>
      <c r="AI40" s="156">
        <f t="shared" si="15"/>
        <v>150000</v>
      </c>
      <c r="AJ40" s="174">
        <f t="shared" si="15"/>
        <v>150000</v>
      </c>
      <c r="AK40" s="156">
        <f t="shared" si="15"/>
        <v>150000</v>
      </c>
      <c r="AL40" s="156">
        <f t="shared" si="15"/>
        <v>150000</v>
      </c>
      <c r="AM40" s="174">
        <f t="shared" si="15"/>
        <v>150000</v>
      </c>
      <c r="AN40" s="156">
        <f t="shared" si="15"/>
        <v>150000</v>
      </c>
      <c r="AO40" s="156">
        <f t="shared" si="15"/>
        <v>150000</v>
      </c>
      <c r="AP40" s="174">
        <f t="shared" si="15"/>
        <v>150000</v>
      </c>
      <c r="AQ40" s="156">
        <f t="shared" si="15"/>
        <v>150000</v>
      </c>
      <c r="AR40" s="156">
        <f t="shared" si="15"/>
        <v>150000</v>
      </c>
      <c r="AS40" s="174">
        <f t="shared" si="15"/>
        <v>150000</v>
      </c>
      <c r="AT40" s="156">
        <f t="shared" si="15"/>
        <v>150000</v>
      </c>
      <c r="AU40" s="156">
        <f t="shared" si="15"/>
        <v>150000</v>
      </c>
      <c r="AV40" s="174">
        <f t="shared" si="15"/>
        <v>150000</v>
      </c>
      <c r="AW40" s="156">
        <f t="shared" si="15"/>
        <v>150000</v>
      </c>
      <c r="AX40" s="156">
        <f t="shared" si="15"/>
        <v>150000</v>
      </c>
      <c r="AY40" s="174">
        <f t="shared" si="15"/>
        <v>150000</v>
      </c>
      <c r="AZ40" s="156">
        <f t="shared" si="15"/>
        <v>150000</v>
      </c>
      <c r="BA40" s="156">
        <f t="shared" si="15"/>
        <v>150000</v>
      </c>
      <c r="BB40" s="174">
        <f t="shared" si="15"/>
        <v>150000</v>
      </c>
      <c r="BC40" s="156">
        <f t="shared" si="15"/>
        <v>150000</v>
      </c>
      <c r="BD40" s="156">
        <f t="shared" si="15"/>
        <v>150000</v>
      </c>
      <c r="BE40" s="174">
        <f t="shared" si="15"/>
        <v>150000</v>
      </c>
      <c r="BF40" s="156">
        <f t="shared" si="15"/>
        <v>150000</v>
      </c>
    </row>
    <row r="41" spans="1:58" s="153" customFormat="1" ht="15.75">
      <c r="A41" s="74" t="s">
        <v>187</v>
      </c>
      <c r="B41" s="153" t="s">
        <v>188</v>
      </c>
      <c r="C41" s="44"/>
      <c r="D41" s="154">
        <v>15</v>
      </c>
      <c r="E41" s="155" t="s">
        <v>189</v>
      </c>
      <c r="F41" s="156">
        <v>20000</v>
      </c>
      <c r="G41" s="156">
        <f t="shared" si="14"/>
        <v>300000</v>
      </c>
      <c r="H41" s="157">
        <f aca="true" t="shared" si="16" ref="H41:W48">G41</f>
        <v>300000</v>
      </c>
      <c r="I41" s="173">
        <f t="shared" si="16"/>
        <v>300000</v>
      </c>
      <c r="J41" s="156">
        <f t="shared" si="16"/>
        <v>300000</v>
      </c>
      <c r="K41" s="156">
        <f t="shared" si="16"/>
        <v>300000</v>
      </c>
      <c r="L41" s="156">
        <f t="shared" si="16"/>
        <v>300000</v>
      </c>
      <c r="M41" s="156">
        <f t="shared" si="16"/>
        <v>300000</v>
      </c>
      <c r="N41" s="156">
        <f t="shared" si="16"/>
        <v>300000</v>
      </c>
      <c r="O41" s="156">
        <f t="shared" si="16"/>
        <v>300000</v>
      </c>
      <c r="P41" s="156">
        <f t="shared" si="16"/>
        <v>300000</v>
      </c>
      <c r="Q41" s="156">
        <f t="shared" si="16"/>
        <v>300000</v>
      </c>
      <c r="R41" s="174">
        <f t="shared" si="16"/>
        <v>300000</v>
      </c>
      <c r="S41" s="156">
        <f t="shared" si="15"/>
        <v>300000</v>
      </c>
      <c r="T41" s="156">
        <f t="shared" si="15"/>
        <v>300000</v>
      </c>
      <c r="U41" s="174">
        <f t="shared" si="15"/>
        <v>300000</v>
      </c>
      <c r="V41" s="156">
        <f t="shared" si="15"/>
        <v>300000</v>
      </c>
      <c r="W41" s="156">
        <f t="shared" si="15"/>
        <v>300000</v>
      </c>
      <c r="X41" s="174">
        <f t="shared" si="15"/>
        <v>300000</v>
      </c>
      <c r="Y41" s="156">
        <f t="shared" si="15"/>
        <v>300000</v>
      </c>
      <c r="Z41" s="156">
        <f t="shared" si="15"/>
        <v>300000</v>
      </c>
      <c r="AA41" s="174">
        <f t="shared" si="15"/>
        <v>300000</v>
      </c>
      <c r="AB41" s="156">
        <f t="shared" si="15"/>
        <v>300000</v>
      </c>
      <c r="AC41" s="156">
        <f t="shared" si="15"/>
        <v>300000</v>
      </c>
      <c r="AD41" s="174">
        <f t="shared" si="15"/>
        <v>300000</v>
      </c>
      <c r="AE41" s="156">
        <f t="shared" si="15"/>
        <v>300000</v>
      </c>
      <c r="AF41" s="156">
        <f t="shared" si="15"/>
        <v>300000</v>
      </c>
      <c r="AG41" s="174">
        <f t="shared" si="15"/>
        <v>300000</v>
      </c>
      <c r="AH41" s="156">
        <f t="shared" si="15"/>
        <v>300000</v>
      </c>
      <c r="AI41" s="156">
        <f t="shared" si="15"/>
        <v>300000</v>
      </c>
      <c r="AJ41" s="174">
        <f t="shared" si="15"/>
        <v>300000</v>
      </c>
      <c r="AK41" s="156">
        <f t="shared" si="15"/>
        <v>300000</v>
      </c>
      <c r="AL41" s="156">
        <f t="shared" si="15"/>
        <v>300000</v>
      </c>
      <c r="AM41" s="174">
        <f t="shared" si="15"/>
        <v>300000</v>
      </c>
      <c r="AN41" s="156">
        <f t="shared" si="15"/>
        <v>300000</v>
      </c>
      <c r="AO41" s="156">
        <f t="shared" si="15"/>
        <v>300000</v>
      </c>
      <c r="AP41" s="174">
        <f t="shared" si="15"/>
        <v>300000</v>
      </c>
      <c r="AQ41" s="156">
        <f t="shared" si="15"/>
        <v>300000</v>
      </c>
      <c r="AR41" s="156">
        <f t="shared" si="15"/>
        <v>300000</v>
      </c>
      <c r="AS41" s="174">
        <f t="shared" si="15"/>
        <v>300000</v>
      </c>
      <c r="AT41" s="156">
        <f t="shared" si="15"/>
        <v>300000</v>
      </c>
      <c r="AU41" s="156">
        <f t="shared" si="15"/>
        <v>300000</v>
      </c>
      <c r="AV41" s="174">
        <f t="shared" si="15"/>
        <v>300000</v>
      </c>
      <c r="AW41" s="156">
        <f t="shared" si="15"/>
        <v>300000</v>
      </c>
      <c r="AX41" s="156">
        <f t="shared" si="15"/>
        <v>300000</v>
      </c>
      <c r="AY41" s="174">
        <f t="shared" si="15"/>
        <v>300000</v>
      </c>
      <c r="AZ41" s="156">
        <f t="shared" si="15"/>
        <v>300000</v>
      </c>
      <c r="BA41" s="156">
        <f t="shared" si="15"/>
        <v>300000</v>
      </c>
      <c r="BB41" s="174">
        <f t="shared" si="15"/>
        <v>300000</v>
      </c>
      <c r="BC41" s="156">
        <f t="shared" si="15"/>
        <v>300000</v>
      </c>
      <c r="BD41" s="156">
        <f t="shared" si="15"/>
        <v>300000</v>
      </c>
      <c r="BE41" s="174">
        <f t="shared" si="15"/>
        <v>300000</v>
      </c>
      <c r="BF41" s="156">
        <f t="shared" si="15"/>
        <v>300000</v>
      </c>
    </row>
    <row r="42" spans="1:58" s="153" customFormat="1" ht="15.75">
      <c r="A42" s="74" t="s">
        <v>190</v>
      </c>
      <c r="B42" s="153" t="s">
        <v>191</v>
      </c>
      <c r="C42" s="44"/>
      <c r="D42" s="154">
        <v>52</v>
      </c>
      <c r="E42" s="155" t="s">
        <v>34</v>
      </c>
      <c r="F42" s="156">
        <v>1000</v>
      </c>
      <c r="G42" s="156">
        <f t="shared" si="14"/>
        <v>52000</v>
      </c>
      <c r="H42" s="157">
        <f t="shared" si="16"/>
        <v>52000</v>
      </c>
      <c r="I42" s="173">
        <f t="shared" si="16"/>
        <v>52000</v>
      </c>
      <c r="J42" s="156">
        <f t="shared" si="16"/>
        <v>52000</v>
      </c>
      <c r="K42" s="156">
        <f t="shared" si="16"/>
        <v>52000</v>
      </c>
      <c r="L42" s="156">
        <f t="shared" si="16"/>
        <v>52000</v>
      </c>
      <c r="M42" s="156">
        <f t="shared" si="16"/>
        <v>52000</v>
      </c>
      <c r="N42" s="156">
        <f t="shared" si="16"/>
        <v>52000</v>
      </c>
      <c r="O42" s="156">
        <f t="shared" si="16"/>
        <v>52000</v>
      </c>
      <c r="P42" s="156">
        <f t="shared" si="16"/>
        <v>52000</v>
      </c>
      <c r="Q42" s="156">
        <f t="shared" si="16"/>
        <v>52000</v>
      </c>
      <c r="R42" s="174">
        <f t="shared" si="16"/>
        <v>52000</v>
      </c>
      <c r="S42" s="156">
        <f t="shared" si="15"/>
        <v>52000</v>
      </c>
      <c r="T42" s="156">
        <f t="shared" si="15"/>
        <v>52000</v>
      </c>
      <c r="U42" s="174">
        <f t="shared" si="15"/>
        <v>52000</v>
      </c>
      <c r="V42" s="156">
        <f t="shared" si="15"/>
        <v>52000</v>
      </c>
      <c r="W42" s="156">
        <f t="shared" si="15"/>
        <v>52000</v>
      </c>
      <c r="X42" s="174">
        <f t="shared" si="15"/>
        <v>52000</v>
      </c>
      <c r="Y42" s="156">
        <f t="shared" si="15"/>
        <v>52000</v>
      </c>
      <c r="Z42" s="156">
        <f t="shared" si="15"/>
        <v>52000</v>
      </c>
      <c r="AA42" s="174">
        <f t="shared" si="15"/>
        <v>52000</v>
      </c>
      <c r="AB42" s="156">
        <f t="shared" si="15"/>
        <v>52000</v>
      </c>
      <c r="AC42" s="156">
        <f t="shared" si="15"/>
        <v>52000</v>
      </c>
      <c r="AD42" s="174">
        <f t="shared" si="15"/>
        <v>52000</v>
      </c>
      <c r="AE42" s="156">
        <f t="shared" si="15"/>
        <v>52000</v>
      </c>
      <c r="AF42" s="156">
        <f t="shared" si="15"/>
        <v>52000</v>
      </c>
      <c r="AG42" s="174">
        <f t="shared" si="15"/>
        <v>52000</v>
      </c>
      <c r="AH42" s="156">
        <f t="shared" si="15"/>
        <v>52000</v>
      </c>
      <c r="AI42" s="156">
        <f t="shared" si="15"/>
        <v>52000</v>
      </c>
      <c r="AJ42" s="174">
        <f t="shared" si="15"/>
        <v>52000</v>
      </c>
      <c r="AK42" s="156">
        <f t="shared" si="15"/>
        <v>52000</v>
      </c>
      <c r="AL42" s="156">
        <f t="shared" si="15"/>
        <v>52000</v>
      </c>
      <c r="AM42" s="174">
        <f t="shared" si="15"/>
        <v>52000</v>
      </c>
      <c r="AN42" s="156">
        <f t="shared" si="15"/>
        <v>52000</v>
      </c>
      <c r="AO42" s="156">
        <f t="shared" si="15"/>
        <v>52000</v>
      </c>
      <c r="AP42" s="174">
        <f t="shared" si="15"/>
        <v>52000</v>
      </c>
      <c r="AQ42" s="156">
        <f t="shared" si="15"/>
        <v>52000</v>
      </c>
      <c r="AR42" s="156">
        <f t="shared" si="15"/>
        <v>52000</v>
      </c>
      <c r="AS42" s="174">
        <f t="shared" si="15"/>
        <v>52000</v>
      </c>
      <c r="AT42" s="156">
        <f t="shared" si="15"/>
        <v>52000</v>
      </c>
      <c r="AU42" s="156">
        <f t="shared" si="15"/>
        <v>52000</v>
      </c>
      <c r="AV42" s="174">
        <f t="shared" si="15"/>
        <v>52000</v>
      </c>
      <c r="AW42" s="156">
        <f t="shared" si="15"/>
        <v>52000</v>
      </c>
      <c r="AX42" s="156">
        <f t="shared" si="15"/>
        <v>52000</v>
      </c>
      <c r="AY42" s="174">
        <f t="shared" si="15"/>
        <v>52000</v>
      </c>
      <c r="AZ42" s="156">
        <f t="shared" si="15"/>
        <v>52000</v>
      </c>
      <c r="BA42" s="156">
        <f t="shared" si="15"/>
        <v>52000</v>
      </c>
      <c r="BB42" s="174">
        <f t="shared" si="15"/>
        <v>52000</v>
      </c>
      <c r="BC42" s="156">
        <f t="shared" si="15"/>
        <v>52000</v>
      </c>
      <c r="BD42" s="156">
        <f t="shared" si="15"/>
        <v>52000</v>
      </c>
      <c r="BE42" s="174">
        <f t="shared" si="15"/>
        <v>52000</v>
      </c>
      <c r="BF42" s="156">
        <f t="shared" si="15"/>
        <v>52000</v>
      </c>
    </row>
    <row r="43" spans="1:58" s="153" customFormat="1" ht="15.75">
      <c r="A43" s="74" t="s">
        <v>192</v>
      </c>
      <c r="B43" s="153" t="s">
        <v>193</v>
      </c>
      <c r="C43" s="44"/>
      <c r="D43" s="154">
        <v>52</v>
      </c>
      <c r="E43" s="155" t="s">
        <v>34</v>
      </c>
      <c r="F43" s="156">
        <v>1500</v>
      </c>
      <c r="G43" s="156">
        <f t="shared" si="14"/>
        <v>78000</v>
      </c>
      <c r="H43" s="157">
        <f t="shared" si="16"/>
        <v>78000</v>
      </c>
      <c r="I43" s="173">
        <f t="shared" si="16"/>
        <v>78000</v>
      </c>
      <c r="J43" s="156">
        <f t="shared" si="16"/>
        <v>78000</v>
      </c>
      <c r="K43" s="156">
        <f t="shared" si="16"/>
        <v>78000</v>
      </c>
      <c r="L43" s="156">
        <f t="shared" si="16"/>
        <v>78000</v>
      </c>
      <c r="M43" s="156">
        <f t="shared" si="16"/>
        <v>78000</v>
      </c>
      <c r="N43" s="156">
        <f t="shared" si="16"/>
        <v>78000</v>
      </c>
      <c r="O43" s="156">
        <f t="shared" si="16"/>
        <v>78000</v>
      </c>
      <c r="P43" s="156">
        <f t="shared" si="16"/>
        <v>78000</v>
      </c>
      <c r="Q43" s="156">
        <f t="shared" si="16"/>
        <v>78000</v>
      </c>
      <c r="R43" s="174">
        <f t="shared" si="16"/>
        <v>78000</v>
      </c>
      <c r="S43" s="156">
        <f t="shared" si="15"/>
        <v>78000</v>
      </c>
      <c r="T43" s="156">
        <f t="shared" si="15"/>
        <v>78000</v>
      </c>
      <c r="U43" s="174">
        <f t="shared" si="15"/>
        <v>78000</v>
      </c>
      <c r="V43" s="156">
        <f t="shared" si="15"/>
        <v>78000</v>
      </c>
      <c r="W43" s="156">
        <f t="shared" si="15"/>
        <v>78000</v>
      </c>
      <c r="X43" s="174">
        <f t="shared" si="15"/>
        <v>78000</v>
      </c>
      <c r="Y43" s="156">
        <f t="shared" si="15"/>
        <v>78000</v>
      </c>
      <c r="Z43" s="156">
        <f t="shared" si="15"/>
        <v>78000</v>
      </c>
      <c r="AA43" s="174">
        <f t="shared" si="15"/>
        <v>78000</v>
      </c>
      <c r="AB43" s="156">
        <f t="shared" si="15"/>
        <v>78000</v>
      </c>
      <c r="AC43" s="156">
        <f t="shared" si="15"/>
        <v>78000</v>
      </c>
      <c r="AD43" s="174">
        <f t="shared" si="15"/>
        <v>78000</v>
      </c>
      <c r="AE43" s="156">
        <f t="shared" si="15"/>
        <v>78000</v>
      </c>
      <c r="AF43" s="156">
        <f t="shared" si="15"/>
        <v>78000</v>
      </c>
      <c r="AG43" s="174">
        <f t="shared" si="15"/>
        <v>78000</v>
      </c>
      <c r="AH43" s="156">
        <f t="shared" si="15"/>
        <v>78000</v>
      </c>
      <c r="AI43" s="156">
        <f t="shared" si="15"/>
        <v>78000</v>
      </c>
      <c r="AJ43" s="174">
        <f t="shared" si="15"/>
        <v>78000</v>
      </c>
      <c r="AK43" s="156">
        <f t="shared" si="15"/>
        <v>78000</v>
      </c>
      <c r="AL43" s="156">
        <f t="shared" si="15"/>
        <v>78000</v>
      </c>
      <c r="AM43" s="174">
        <f t="shared" si="15"/>
        <v>78000</v>
      </c>
      <c r="AN43" s="156">
        <f t="shared" si="15"/>
        <v>78000</v>
      </c>
      <c r="AO43" s="156">
        <f t="shared" si="15"/>
        <v>78000</v>
      </c>
      <c r="AP43" s="174">
        <f t="shared" si="15"/>
        <v>78000</v>
      </c>
      <c r="AQ43" s="156">
        <f t="shared" si="15"/>
        <v>78000</v>
      </c>
      <c r="AR43" s="156">
        <f t="shared" si="15"/>
        <v>78000</v>
      </c>
      <c r="AS43" s="174">
        <f t="shared" si="15"/>
        <v>78000</v>
      </c>
      <c r="AT43" s="156">
        <f t="shared" si="15"/>
        <v>78000</v>
      </c>
      <c r="AU43" s="156">
        <f t="shared" si="15"/>
        <v>78000</v>
      </c>
      <c r="AV43" s="174">
        <f t="shared" si="15"/>
        <v>78000</v>
      </c>
      <c r="AW43" s="156">
        <f t="shared" si="15"/>
        <v>78000</v>
      </c>
      <c r="AX43" s="156">
        <f t="shared" si="15"/>
        <v>78000</v>
      </c>
      <c r="AY43" s="174">
        <f t="shared" si="15"/>
        <v>78000</v>
      </c>
      <c r="AZ43" s="156">
        <f t="shared" si="15"/>
        <v>78000</v>
      </c>
      <c r="BA43" s="156">
        <f t="shared" si="15"/>
        <v>78000</v>
      </c>
      <c r="BB43" s="174">
        <f t="shared" si="15"/>
        <v>78000</v>
      </c>
      <c r="BC43" s="156">
        <f t="shared" si="15"/>
        <v>78000</v>
      </c>
      <c r="BD43" s="156">
        <f t="shared" si="15"/>
        <v>78000</v>
      </c>
      <c r="BE43" s="174">
        <f t="shared" si="15"/>
        <v>78000</v>
      </c>
      <c r="BF43" s="156">
        <f t="shared" si="15"/>
        <v>78000</v>
      </c>
    </row>
    <row r="44" spans="1:58" s="153" customFormat="1" ht="15.75">
      <c r="A44" s="74" t="s">
        <v>194</v>
      </c>
      <c r="B44" s="153" t="s">
        <v>195</v>
      </c>
      <c r="C44" s="44"/>
      <c r="D44" s="154">
        <v>1</v>
      </c>
      <c r="E44" s="155" t="s">
        <v>186</v>
      </c>
      <c r="F44" s="156">
        <v>100000</v>
      </c>
      <c r="G44" s="156">
        <f t="shared" si="14"/>
        <v>100000</v>
      </c>
      <c r="H44" s="157">
        <f t="shared" si="16"/>
        <v>100000</v>
      </c>
      <c r="I44" s="173">
        <f t="shared" si="16"/>
        <v>100000</v>
      </c>
      <c r="J44" s="156">
        <f t="shared" si="16"/>
        <v>100000</v>
      </c>
      <c r="K44" s="156">
        <f t="shared" si="16"/>
        <v>100000</v>
      </c>
      <c r="L44" s="156">
        <f t="shared" si="16"/>
        <v>100000</v>
      </c>
      <c r="M44" s="156">
        <f t="shared" si="16"/>
        <v>100000</v>
      </c>
      <c r="N44" s="156">
        <f t="shared" si="16"/>
        <v>100000</v>
      </c>
      <c r="O44" s="156">
        <f t="shared" si="16"/>
        <v>100000</v>
      </c>
      <c r="P44" s="156">
        <f t="shared" si="16"/>
        <v>100000</v>
      </c>
      <c r="Q44" s="156">
        <f t="shared" si="16"/>
        <v>100000</v>
      </c>
      <c r="R44" s="174">
        <f t="shared" si="16"/>
        <v>100000</v>
      </c>
      <c r="S44" s="156">
        <f t="shared" si="15"/>
        <v>100000</v>
      </c>
      <c r="T44" s="156">
        <f t="shared" si="15"/>
        <v>100000</v>
      </c>
      <c r="U44" s="174">
        <f t="shared" si="15"/>
        <v>100000</v>
      </c>
      <c r="V44" s="156">
        <f t="shared" si="15"/>
        <v>100000</v>
      </c>
      <c r="W44" s="156">
        <f t="shared" si="15"/>
        <v>100000</v>
      </c>
      <c r="X44" s="174">
        <f t="shared" si="15"/>
        <v>100000</v>
      </c>
      <c r="Y44" s="156">
        <f t="shared" si="15"/>
        <v>100000</v>
      </c>
      <c r="Z44" s="156">
        <f t="shared" si="15"/>
        <v>100000</v>
      </c>
      <c r="AA44" s="174">
        <f t="shared" si="15"/>
        <v>100000</v>
      </c>
      <c r="AB44" s="156">
        <f t="shared" si="15"/>
        <v>100000</v>
      </c>
      <c r="AC44" s="156">
        <f t="shared" si="15"/>
        <v>100000</v>
      </c>
      <c r="AD44" s="174">
        <f t="shared" si="15"/>
        <v>100000</v>
      </c>
      <c r="AE44" s="156">
        <f t="shared" si="15"/>
        <v>100000</v>
      </c>
      <c r="AF44" s="156">
        <f t="shared" si="15"/>
        <v>100000</v>
      </c>
      <c r="AG44" s="174">
        <f t="shared" si="15"/>
        <v>100000</v>
      </c>
      <c r="AH44" s="156">
        <f t="shared" si="15"/>
        <v>100000</v>
      </c>
      <c r="AI44" s="156">
        <f t="shared" si="15"/>
        <v>100000</v>
      </c>
      <c r="AJ44" s="174">
        <f t="shared" si="15"/>
        <v>100000</v>
      </c>
      <c r="AK44" s="156">
        <f t="shared" si="15"/>
        <v>100000</v>
      </c>
      <c r="AL44" s="156">
        <f t="shared" si="15"/>
        <v>100000</v>
      </c>
      <c r="AM44" s="174">
        <f t="shared" si="15"/>
        <v>100000</v>
      </c>
      <c r="AN44" s="156">
        <f t="shared" si="15"/>
        <v>100000</v>
      </c>
      <c r="AO44" s="156">
        <f t="shared" si="15"/>
        <v>100000</v>
      </c>
      <c r="AP44" s="174">
        <f t="shared" si="15"/>
        <v>100000</v>
      </c>
      <c r="AQ44" s="156">
        <f t="shared" si="15"/>
        <v>100000</v>
      </c>
      <c r="AR44" s="156">
        <f t="shared" si="15"/>
        <v>100000</v>
      </c>
      <c r="AS44" s="174">
        <f t="shared" si="15"/>
        <v>100000</v>
      </c>
      <c r="AT44" s="156">
        <f t="shared" si="15"/>
        <v>100000</v>
      </c>
      <c r="AU44" s="156">
        <f t="shared" si="15"/>
        <v>100000</v>
      </c>
      <c r="AV44" s="174">
        <f t="shared" si="15"/>
        <v>100000</v>
      </c>
      <c r="AW44" s="156">
        <f t="shared" si="15"/>
        <v>100000</v>
      </c>
      <c r="AX44" s="156">
        <f t="shared" si="15"/>
        <v>100000</v>
      </c>
      <c r="AY44" s="174">
        <f t="shared" si="15"/>
        <v>100000</v>
      </c>
      <c r="AZ44" s="156">
        <f t="shared" si="15"/>
        <v>100000</v>
      </c>
      <c r="BA44" s="156">
        <f t="shared" si="15"/>
        <v>100000</v>
      </c>
      <c r="BB44" s="174">
        <f t="shared" si="15"/>
        <v>100000</v>
      </c>
      <c r="BC44" s="156">
        <f t="shared" si="15"/>
        <v>100000</v>
      </c>
      <c r="BD44" s="156">
        <f t="shared" si="15"/>
        <v>100000</v>
      </c>
      <c r="BE44" s="174">
        <f t="shared" si="15"/>
        <v>100000</v>
      </c>
      <c r="BF44" s="156">
        <f t="shared" si="15"/>
        <v>100000</v>
      </c>
    </row>
    <row r="45" spans="1:58" s="153" customFormat="1" ht="15.75">
      <c r="A45" s="74" t="s">
        <v>196</v>
      </c>
      <c r="B45" s="153" t="s">
        <v>197</v>
      </c>
      <c r="C45" s="44"/>
      <c r="D45" s="154">
        <v>120</v>
      </c>
      <c r="E45" s="155" t="s">
        <v>35</v>
      </c>
      <c r="F45" s="156">
        <v>1500</v>
      </c>
      <c r="G45" s="156">
        <f t="shared" si="14"/>
        <v>180000</v>
      </c>
      <c r="H45" s="157">
        <f t="shared" si="16"/>
        <v>180000</v>
      </c>
      <c r="I45" s="173">
        <f t="shared" si="16"/>
        <v>180000</v>
      </c>
      <c r="J45" s="156">
        <f t="shared" si="16"/>
        <v>180000</v>
      </c>
      <c r="K45" s="156">
        <f t="shared" si="16"/>
        <v>180000</v>
      </c>
      <c r="L45" s="156">
        <f t="shared" si="16"/>
        <v>180000</v>
      </c>
      <c r="M45" s="156">
        <f t="shared" si="16"/>
        <v>180000</v>
      </c>
      <c r="N45" s="156">
        <f t="shared" si="16"/>
        <v>180000</v>
      </c>
      <c r="O45" s="156">
        <f t="shared" si="16"/>
        <v>180000</v>
      </c>
      <c r="P45" s="156">
        <f t="shared" si="16"/>
        <v>180000</v>
      </c>
      <c r="Q45" s="156">
        <f t="shared" si="16"/>
        <v>180000</v>
      </c>
      <c r="R45" s="174">
        <f t="shared" si="16"/>
        <v>180000</v>
      </c>
      <c r="S45" s="156">
        <f t="shared" si="15"/>
        <v>180000</v>
      </c>
      <c r="T45" s="156">
        <f t="shared" si="15"/>
        <v>180000</v>
      </c>
      <c r="U45" s="174">
        <f t="shared" si="15"/>
        <v>180000</v>
      </c>
      <c r="V45" s="156">
        <f t="shared" si="15"/>
        <v>180000</v>
      </c>
      <c r="W45" s="156">
        <f t="shared" si="15"/>
        <v>180000</v>
      </c>
      <c r="X45" s="174">
        <f t="shared" si="15"/>
        <v>180000</v>
      </c>
      <c r="Y45" s="156">
        <f t="shared" si="15"/>
        <v>180000</v>
      </c>
      <c r="Z45" s="156">
        <f t="shared" si="15"/>
        <v>180000</v>
      </c>
      <c r="AA45" s="174">
        <f t="shared" si="15"/>
        <v>180000</v>
      </c>
      <c r="AB45" s="156">
        <f t="shared" si="15"/>
        <v>180000</v>
      </c>
      <c r="AC45" s="156">
        <f t="shared" si="15"/>
        <v>180000</v>
      </c>
      <c r="AD45" s="174">
        <f t="shared" si="15"/>
        <v>180000</v>
      </c>
      <c r="AE45" s="156">
        <f t="shared" si="15"/>
        <v>180000</v>
      </c>
      <c r="AF45" s="156">
        <f t="shared" si="15"/>
        <v>180000</v>
      </c>
      <c r="AG45" s="174">
        <f t="shared" si="15"/>
        <v>180000</v>
      </c>
      <c r="AH45" s="156">
        <f t="shared" si="15"/>
        <v>180000</v>
      </c>
      <c r="AI45" s="156">
        <f t="shared" si="15"/>
        <v>180000</v>
      </c>
      <c r="AJ45" s="174">
        <f t="shared" si="15"/>
        <v>180000</v>
      </c>
      <c r="AK45" s="156">
        <f t="shared" si="15"/>
        <v>180000</v>
      </c>
      <c r="AL45" s="156">
        <f t="shared" si="15"/>
        <v>180000</v>
      </c>
      <c r="AM45" s="174">
        <f t="shared" si="15"/>
        <v>180000</v>
      </c>
      <c r="AN45" s="156">
        <f t="shared" si="15"/>
        <v>180000</v>
      </c>
      <c r="AO45" s="156">
        <f t="shared" si="15"/>
        <v>180000</v>
      </c>
      <c r="AP45" s="174">
        <f t="shared" si="15"/>
        <v>180000</v>
      </c>
      <c r="AQ45" s="156">
        <f t="shared" si="15"/>
        <v>180000</v>
      </c>
      <c r="AR45" s="156">
        <f t="shared" si="15"/>
        <v>180000</v>
      </c>
      <c r="AS45" s="174">
        <f t="shared" si="15"/>
        <v>180000</v>
      </c>
      <c r="AT45" s="156">
        <f t="shared" si="15"/>
        <v>180000</v>
      </c>
      <c r="AU45" s="156">
        <f t="shared" si="15"/>
        <v>180000</v>
      </c>
      <c r="AV45" s="174">
        <f t="shared" si="15"/>
        <v>180000</v>
      </c>
      <c r="AW45" s="156">
        <f t="shared" si="15"/>
        <v>180000</v>
      </c>
      <c r="AX45" s="156">
        <f t="shared" si="15"/>
        <v>180000</v>
      </c>
      <c r="AY45" s="174">
        <f t="shared" si="15"/>
        <v>180000</v>
      </c>
      <c r="AZ45" s="156">
        <f t="shared" si="15"/>
        <v>180000</v>
      </c>
      <c r="BA45" s="156">
        <f t="shared" si="15"/>
        <v>180000</v>
      </c>
      <c r="BB45" s="174">
        <f t="shared" si="15"/>
        <v>180000</v>
      </c>
      <c r="BC45" s="156">
        <f t="shared" si="15"/>
        <v>180000</v>
      </c>
      <c r="BD45" s="156">
        <f t="shared" si="15"/>
        <v>180000</v>
      </c>
      <c r="BE45" s="174">
        <f t="shared" si="15"/>
        <v>180000</v>
      </c>
      <c r="BF45" s="156">
        <f t="shared" si="15"/>
        <v>180000</v>
      </c>
    </row>
    <row r="46" spans="1:58" s="153" customFormat="1" ht="15.75">
      <c r="A46" s="74" t="s">
        <v>198</v>
      </c>
      <c r="B46" s="153" t="s">
        <v>199</v>
      </c>
      <c r="C46" s="44"/>
      <c r="D46" s="154">
        <v>1</v>
      </c>
      <c r="E46" s="155" t="s">
        <v>186</v>
      </c>
      <c r="F46" s="156">
        <v>25000</v>
      </c>
      <c r="G46" s="156">
        <f t="shared" si="14"/>
        <v>25000</v>
      </c>
      <c r="H46" s="157">
        <f t="shared" si="16"/>
        <v>25000</v>
      </c>
      <c r="I46" s="173">
        <f t="shared" si="16"/>
        <v>25000</v>
      </c>
      <c r="J46" s="156">
        <f t="shared" si="16"/>
        <v>25000</v>
      </c>
      <c r="K46" s="156">
        <f t="shared" si="16"/>
        <v>25000</v>
      </c>
      <c r="L46" s="156">
        <f t="shared" si="16"/>
        <v>25000</v>
      </c>
      <c r="M46" s="156">
        <f t="shared" si="16"/>
        <v>25000</v>
      </c>
      <c r="N46" s="156">
        <f t="shared" si="16"/>
        <v>25000</v>
      </c>
      <c r="O46" s="156">
        <f t="shared" si="16"/>
        <v>25000</v>
      </c>
      <c r="P46" s="156">
        <f t="shared" si="16"/>
        <v>25000</v>
      </c>
      <c r="Q46" s="156">
        <f t="shared" si="16"/>
        <v>25000</v>
      </c>
      <c r="R46" s="174">
        <f t="shared" si="16"/>
        <v>25000</v>
      </c>
      <c r="S46" s="156">
        <f t="shared" si="15"/>
        <v>25000</v>
      </c>
      <c r="T46" s="156">
        <f t="shared" si="15"/>
        <v>25000</v>
      </c>
      <c r="U46" s="174">
        <f t="shared" si="15"/>
        <v>25000</v>
      </c>
      <c r="V46" s="156">
        <f t="shared" si="15"/>
        <v>25000</v>
      </c>
      <c r="W46" s="156">
        <f t="shared" si="15"/>
        <v>25000</v>
      </c>
      <c r="X46" s="174">
        <f t="shared" si="15"/>
        <v>25000</v>
      </c>
      <c r="Y46" s="156">
        <f aca="true" t="shared" si="17" ref="Y46:BF48">X46</f>
        <v>25000</v>
      </c>
      <c r="Z46" s="156">
        <f t="shared" si="17"/>
        <v>25000</v>
      </c>
      <c r="AA46" s="174">
        <f t="shared" si="17"/>
        <v>25000</v>
      </c>
      <c r="AB46" s="156">
        <f t="shared" si="17"/>
        <v>25000</v>
      </c>
      <c r="AC46" s="156">
        <f t="shared" si="17"/>
        <v>25000</v>
      </c>
      <c r="AD46" s="174">
        <f t="shared" si="17"/>
        <v>25000</v>
      </c>
      <c r="AE46" s="156">
        <f t="shared" si="17"/>
        <v>25000</v>
      </c>
      <c r="AF46" s="156">
        <f t="shared" si="17"/>
        <v>25000</v>
      </c>
      <c r="AG46" s="174">
        <f t="shared" si="17"/>
        <v>25000</v>
      </c>
      <c r="AH46" s="156">
        <f t="shared" si="17"/>
        <v>25000</v>
      </c>
      <c r="AI46" s="156">
        <f t="shared" si="17"/>
        <v>25000</v>
      </c>
      <c r="AJ46" s="174">
        <f t="shared" si="17"/>
        <v>25000</v>
      </c>
      <c r="AK46" s="156">
        <f t="shared" si="17"/>
        <v>25000</v>
      </c>
      <c r="AL46" s="156">
        <f t="shared" si="17"/>
        <v>25000</v>
      </c>
      <c r="AM46" s="174">
        <f t="shared" si="17"/>
        <v>25000</v>
      </c>
      <c r="AN46" s="156">
        <f t="shared" si="17"/>
        <v>25000</v>
      </c>
      <c r="AO46" s="156">
        <f t="shared" si="17"/>
        <v>25000</v>
      </c>
      <c r="AP46" s="174">
        <f t="shared" si="17"/>
        <v>25000</v>
      </c>
      <c r="AQ46" s="156">
        <f t="shared" si="17"/>
        <v>25000</v>
      </c>
      <c r="AR46" s="156">
        <f t="shared" si="17"/>
        <v>25000</v>
      </c>
      <c r="AS46" s="174">
        <f t="shared" si="17"/>
        <v>25000</v>
      </c>
      <c r="AT46" s="156">
        <f t="shared" si="17"/>
        <v>25000</v>
      </c>
      <c r="AU46" s="156">
        <f t="shared" si="17"/>
        <v>25000</v>
      </c>
      <c r="AV46" s="174">
        <f t="shared" si="17"/>
        <v>25000</v>
      </c>
      <c r="AW46" s="156">
        <f t="shared" si="17"/>
        <v>25000</v>
      </c>
      <c r="AX46" s="156">
        <f t="shared" si="17"/>
        <v>25000</v>
      </c>
      <c r="AY46" s="174">
        <f t="shared" si="17"/>
        <v>25000</v>
      </c>
      <c r="AZ46" s="156">
        <f t="shared" si="17"/>
        <v>25000</v>
      </c>
      <c r="BA46" s="156">
        <f t="shared" si="17"/>
        <v>25000</v>
      </c>
      <c r="BB46" s="174">
        <f t="shared" si="17"/>
        <v>25000</v>
      </c>
      <c r="BC46" s="156">
        <f t="shared" si="17"/>
        <v>25000</v>
      </c>
      <c r="BD46" s="156">
        <f t="shared" si="17"/>
        <v>25000</v>
      </c>
      <c r="BE46" s="174">
        <f t="shared" si="17"/>
        <v>25000</v>
      </c>
      <c r="BF46" s="156">
        <f t="shared" si="17"/>
        <v>25000</v>
      </c>
    </row>
    <row r="47" spans="1:58" s="153" customFormat="1" ht="15.75">
      <c r="A47" s="74" t="s">
        <v>200</v>
      </c>
      <c r="B47" s="153" t="s">
        <v>199</v>
      </c>
      <c r="C47" s="44"/>
      <c r="D47" s="154">
        <v>1</v>
      </c>
      <c r="E47" s="155" t="s">
        <v>186</v>
      </c>
      <c r="F47" s="156">
        <v>100000</v>
      </c>
      <c r="G47" s="156">
        <f>F47*D47</f>
        <v>100000</v>
      </c>
      <c r="H47" s="157">
        <f t="shared" si="16"/>
        <v>100000</v>
      </c>
      <c r="I47" s="173">
        <f t="shared" si="16"/>
        <v>100000</v>
      </c>
      <c r="J47" s="156">
        <f t="shared" si="16"/>
        <v>100000</v>
      </c>
      <c r="K47" s="156">
        <f t="shared" si="16"/>
        <v>100000</v>
      </c>
      <c r="L47" s="156">
        <f t="shared" si="16"/>
        <v>100000</v>
      </c>
      <c r="M47" s="156">
        <f t="shared" si="16"/>
        <v>100000</v>
      </c>
      <c r="N47" s="156">
        <f t="shared" si="16"/>
        <v>100000</v>
      </c>
      <c r="O47" s="156">
        <f t="shared" si="16"/>
        <v>100000</v>
      </c>
      <c r="P47" s="156">
        <f t="shared" si="16"/>
        <v>100000</v>
      </c>
      <c r="Q47" s="156">
        <f t="shared" si="16"/>
        <v>100000</v>
      </c>
      <c r="R47" s="174">
        <f t="shared" si="16"/>
        <v>100000</v>
      </c>
      <c r="S47" s="156">
        <f t="shared" si="16"/>
        <v>100000</v>
      </c>
      <c r="T47" s="156">
        <f t="shared" si="16"/>
        <v>100000</v>
      </c>
      <c r="U47" s="174">
        <f t="shared" si="16"/>
        <v>100000</v>
      </c>
      <c r="V47" s="156">
        <f t="shared" si="16"/>
        <v>100000</v>
      </c>
      <c r="W47" s="156">
        <f t="shared" si="16"/>
        <v>100000</v>
      </c>
      <c r="X47" s="174">
        <f aca="true" t="shared" si="18" ref="X47:AS48">W47</f>
        <v>100000</v>
      </c>
      <c r="Y47" s="156">
        <f t="shared" si="18"/>
        <v>100000</v>
      </c>
      <c r="Z47" s="156">
        <f t="shared" si="18"/>
        <v>100000</v>
      </c>
      <c r="AA47" s="174">
        <f t="shared" si="18"/>
        <v>100000</v>
      </c>
      <c r="AB47" s="156">
        <f t="shared" si="18"/>
        <v>100000</v>
      </c>
      <c r="AC47" s="156">
        <f t="shared" si="18"/>
        <v>100000</v>
      </c>
      <c r="AD47" s="174">
        <f t="shared" si="18"/>
        <v>100000</v>
      </c>
      <c r="AE47" s="156">
        <f t="shared" si="18"/>
        <v>100000</v>
      </c>
      <c r="AF47" s="156">
        <f t="shared" si="18"/>
        <v>100000</v>
      </c>
      <c r="AG47" s="174">
        <f t="shared" si="18"/>
        <v>100000</v>
      </c>
      <c r="AH47" s="156">
        <f t="shared" si="18"/>
        <v>100000</v>
      </c>
      <c r="AI47" s="156">
        <f t="shared" si="18"/>
        <v>100000</v>
      </c>
      <c r="AJ47" s="174">
        <f t="shared" si="18"/>
        <v>100000</v>
      </c>
      <c r="AK47" s="156">
        <f t="shared" si="18"/>
        <v>100000</v>
      </c>
      <c r="AL47" s="156">
        <f t="shared" si="18"/>
        <v>100000</v>
      </c>
      <c r="AM47" s="174">
        <f t="shared" si="18"/>
        <v>100000</v>
      </c>
      <c r="AN47" s="156">
        <f t="shared" si="18"/>
        <v>100000</v>
      </c>
      <c r="AO47" s="156">
        <f t="shared" si="18"/>
        <v>100000</v>
      </c>
      <c r="AP47" s="174">
        <f t="shared" si="18"/>
        <v>100000</v>
      </c>
      <c r="AQ47" s="156">
        <f t="shared" si="18"/>
        <v>100000</v>
      </c>
      <c r="AR47" s="156">
        <f t="shared" si="18"/>
        <v>100000</v>
      </c>
      <c r="AS47" s="174">
        <f t="shared" si="18"/>
        <v>100000</v>
      </c>
      <c r="AT47" s="156">
        <f t="shared" si="17"/>
        <v>100000</v>
      </c>
      <c r="AU47" s="156">
        <f t="shared" si="17"/>
        <v>100000</v>
      </c>
      <c r="AV47" s="174">
        <f t="shared" si="17"/>
        <v>100000</v>
      </c>
      <c r="AW47" s="156">
        <f t="shared" si="17"/>
        <v>100000</v>
      </c>
      <c r="AX47" s="156">
        <f t="shared" si="17"/>
        <v>100000</v>
      </c>
      <c r="AY47" s="174">
        <f t="shared" si="17"/>
        <v>100000</v>
      </c>
      <c r="AZ47" s="156">
        <f t="shared" si="17"/>
        <v>100000</v>
      </c>
      <c r="BA47" s="156">
        <f t="shared" si="17"/>
        <v>100000</v>
      </c>
      <c r="BB47" s="174">
        <f t="shared" si="17"/>
        <v>100000</v>
      </c>
      <c r="BC47" s="156">
        <f t="shared" si="17"/>
        <v>100000</v>
      </c>
      <c r="BD47" s="156">
        <f t="shared" si="17"/>
        <v>100000</v>
      </c>
      <c r="BE47" s="174">
        <f t="shared" si="17"/>
        <v>100000</v>
      </c>
      <c r="BF47" s="156">
        <f t="shared" si="17"/>
        <v>100000</v>
      </c>
    </row>
    <row r="48" spans="1:58" s="153" customFormat="1" ht="15.75">
      <c r="A48" s="74" t="s">
        <v>201</v>
      </c>
      <c r="B48" s="153" t="s">
        <v>199</v>
      </c>
      <c r="C48" s="44"/>
      <c r="D48" s="154">
        <v>1</v>
      </c>
      <c r="E48" s="155" t="s">
        <v>186</v>
      </c>
      <c r="F48" s="156">
        <v>100000</v>
      </c>
      <c r="G48" s="156">
        <f t="shared" si="14"/>
        <v>100000</v>
      </c>
      <c r="H48" s="157">
        <f t="shared" si="16"/>
        <v>100000</v>
      </c>
      <c r="I48" s="173">
        <f t="shared" si="16"/>
        <v>100000</v>
      </c>
      <c r="J48" s="156">
        <f t="shared" si="16"/>
        <v>100000</v>
      </c>
      <c r="K48" s="156">
        <f t="shared" si="16"/>
        <v>100000</v>
      </c>
      <c r="L48" s="156">
        <f t="shared" si="16"/>
        <v>100000</v>
      </c>
      <c r="M48" s="156">
        <f t="shared" si="16"/>
        <v>100000</v>
      </c>
      <c r="N48" s="156">
        <f t="shared" si="16"/>
        <v>100000</v>
      </c>
      <c r="O48" s="156">
        <f t="shared" si="16"/>
        <v>100000</v>
      </c>
      <c r="P48" s="156">
        <f t="shared" si="16"/>
        <v>100000</v>
      </c>
      <c r="Q48" s="156">
        <f t="shared" si="16"/>
        <v>100000</v>
      </c>
      <c r="R48" s="174">
        <f t="shared" si="16"/>
        <v>100000</v>
      </c>
      <c r="S48" s="156">
        <f t="shared" si="16"/>
        <v>100000</v>
      </c>
      <c r="T48" s="156">
        <f t="shared" si="16"/>
        <v>100000</v>
      </c>
      <c r="U48" s="174">
        <f t="shared" si="16"/>
        <v>100000</v>
      </c>
      <c r="V48" s="156">
        <f t="shared" si="16"/>
        <v>100000</v>
      </c>
      <c r="W48" s="156">
        <f t="shared" si="16"/>
        <v>100000</v>
      </c>
      <c r="X48" s="174">
        <f t="shared" si="18"/>
        <v>100000</v>
      </c>
      <c r="Y48" s="156">
        <f t="shared" si="18"/>
        <v>100000</v>
      </c>
      <c r="Z48" s="156">
        <f t="shared" si="18"/>
        <v>100000</v>
      </c>
      <c r="AA48" s="174">
        <f t="shared" si="18"/>
        <v>100000</v>
      </c>
      <c r="AB48" s="156">
        <f t="shared" si="18"/>
        <v>100000</v>
      </c>
      <c r="AC48" s="156">
        <f t="shared" si="18"/>
        <v>100000</v>
      </c>
      <c r="AD48" s="174">
        <f t="shared" si="18"/>
        <v>100000</v>
      </c>
      <c r="AE48" s="156">
        <f t="shared" si="18"/>
        <v>100000</v>
      </c>
      <c r="AF48" s="156">
        <f t="shared" si="18"/>
        <v>100000</v>
      </c>
      <c r="AG48" s="174">
        <f t="shared" si="18"/>
        <v>100000</v>
      </c>
      <c r="AH48" s="156">
        <f t="shared" si="18"/>
        <v>100000</v>
      </c>
      <c r="AI48" s="156">
        <f t="shared" si="18"/>
        <v>100000</v>
      </c>
      <c r="AJ48" s="174">
        <f t="shared" si="18"/>
        <v>100000</v>
      </c>
      <c r="AK48" s="156">
        <f t="shared" si="18"/>
        <v>100000</v>
      </c>
      <c r="AL48" s="156">
        <f t="shared" si="18"/>
        <v>100000</v>
      </c>
      <c r="AM48" s="174">
        <f t="shared" si="18"/>
        <v>100000</v>
      </c>
      <c r="AN48" s="156">
        <f t="shared" si="18"/>
        <v>100000</v>
      </c>
      <c r="AO48" s="156">
        <f t="shared" si="18"/>
        <v>100000</v>
      </c>
      <c r="AP48" s="174">
        <f t="shared" si="18"/>
        <v>100000</v>
      </c>
      <c r="AQ48" s="156">
        <f t="shared" si="18"/>
        <v>100000</v>
      </c>
      <c r="AR48" s="156">
        <f t="shared" si="18"/>
        <v>100000</v>
      </c>
      <c r="AS48" s="174">
        <f t="shared" si="18"/>
        <v>100000</v>
      </c>
      <c r="AT48" s="156">
        <f t="shared" si="17"/>
        <v>100000</v>
      </c>
      <c r="AU48" s="156">
        <f t="shared" si="17"/>
        <v>100000</v>
      </c>
      <c r="AV48" s="174">
        <f t="shared" si="17"/>
        <v>100000</v>
      </c>
      <c r="AW48" s="156">
        <f t="shared" si="17"/>
        <v>100000</v>
      </c>
      <c r="AX48" s="156">
        <f t="shared" si="17"/>
        <v>100000</v>
      </c>
      <c r="AY48" s="174">
        <f t="shared" si="17"/>
        <v>100000</v>
      </c>
      <c r="AZ48" s="156">
        <f t="shared" si="17"/>
        <v>100000</v>
      </c>
      <c r="BA48" s="156">
        <f t="shared" si="17"/>
        <v>100000</v>
      </c>
      <c r="BB48" s="174">
        <f t="shared" si="17"/>
        <v>100000</v>
      </c>
      <c r="BC48" s="156">
        <f t="shared" si="17"/>
        <v>100000</v>
      </c>
      <c r="BD48" s="156">
        <f t="shared" si="17"/>
        <v>100000</v>
      </c>
      <c r="BE48" s="174">
        <f t="shared" si="17"/>
        <v>100000</v>
      </c>
      <c r="BF48" s="156">
        <f t="shared" si="17"/>
        <v>100000</v>
      </c>
    </row>
    <row r="49" spans="1:58" s="153" customFormat="1" ht="23.25" customHeight="1">
      <c r="A49" s="158" t="s">
        <v>38</v>
      </c>
      <c r="C49" s="159"/>
      <c r="D49" s="160"/>
      <c r="E49" s="161"/>
      <c r="F49" s="162"/>
      <c r="G49" s="162"/>
      <c r="H49" s="163">
        <f>SUM(H40:H48)</f>
        <v>1085000</v>
      </c>
      <c r="I49" s="164">
        <f aca="true" t="shared" si="19" ref="I49:BF49">SUM(I40:I48)</f>
        <v>1085000</v>
      </c>
      <c r="J49" s="165">
        <f t="shared" si="19"/>
        <v>1085000</v>
      </c>
      <c r="K49" s="165">
        <f t="shared" si="19"/>
        <v>1085000</v>
      </c>
      <c r="L49" s="165">
        <f t="shared" si="19"/>
        <v>1085000</v>
      </c>
      <c r="M49" s="165">
        <f t="shared" si="19"/>
        <v>1085000</v>
      </c>
      <c r="N49" s="165">
        <f t="shared" si="19"/>
        <v>1085000</v>
      </c>
      <c r="O49" s="165">
        <f t="shared" si="19"/>
        <v>1085000</v>
      </c>
      <c r="P49" s="165">
        <f t="shared" si="19"/>
        <v>1085000</v>
      </c>
      <c r="Q49" s="165">
        <f t="shared" si="19"/>
        <v>1085000</v>
      </c>
      <c r="R49" s="166">
        <f t="shared" si="19"/>
        <v>1085000</v>
      </c>
      <c r="S49" s="165">
        <f t="shared" si="19"/>
        <v>1085000</v>
      </c>
      <c r="T49" s="165">
        <f t="shared" si="19"/>
        <v>1085000</v>
      </c>
      <c r="U49" s="166">
        <f t="shared" si="19"/>
        <v>1085000</v>
      </c>
      <c r="V49" s="165">
        <f t="shared" si="19"/>
        <v>1085000</v>
      </c>
      <c r="W49" s="165">
        <f t="shared" si="19"/>
        <v>1085000</v>
      </c>
      <c r="X49" s="166">
        <f t="shared" si="19"/>
        <v>1085000</v>
      </c>
      <c r="Y49" s="165">
        <f t="shared" si="19"/>
        <v>1085000</v>
      </c>
      <c r="Z49" s="165">
        <f t="shared" si="19"/>
        <v>1085000</v>
      </c>
      <c r="AA49" s="166">
        <f t="shared" si="19"/>
        <v>1085000</v>
      </c>
      <c r="AB49" s="165">
        <f t="shared" si="19"/>
        <v>1085000</v>
      </c>
      <c r="AC49" s="165">
        <f t="shared" si="19"/>
        <v>1085000</v>
      </c>
      <c r="AD49" s="166">
        <f t="shared" si="19"/>
        <v>1085000</v>
      </c>
      <c r="AE49" s="165">
        <f t="shared" si="19"/>
        <v>1085000</v>
      </c>
      <c r="AF49" s="165">
        <f t="shared" si="19"/>
        <v>1085000</v>
      </c>
      <c r="AG49" s="166">
        <f t="shared" si="19"/>
        <v>1085000</v>
      </c>
      <c r="AH49" s="165">
        <f t="shared" si="19"/>
        <v>1085000</v>
      </c>
      <c r="AI49" s="165">
        <f t="shared" si="19"/>
        <v>1085000</v>
      </c>
      <c r="AJ49" s="166">
        <f t="shared" si="19"/>
        <v>1085000</v>
      </c>
      <c r="AK49" s="165">
        <f t="shared" si="19"/>
        <v>1085000</v>
      </c>
      <c r="AL49" s="165">
        <f t="shared" si="19"/>
        <v>1085000</v>
      </c>
      <c r="AM49" s="166">
        <f t="shared" si="19"/>
        <v>1085000</v>
      </c>
      <c r="AN49" s="165">
        <f t="shared" si="19"/>
        <v>1085000</v>
      </c>
      <c r="AO49" s="165">
        <f t="shared" si="19"/>
        <v>1085000</v>
      </c>
      <c r="AP49" s="166">
        <f t="shared" si="19"/>
        <v>1085000</v>
      </c>
      <c r="AQ49" s="165">
        <f t="shared" si="19"/>
        <v>1085000</v>
      </c>
      <c r="AR49" s="165">
        <f t="shared" si="19"/>
        <v>1085000</v>
      </c>
      <c r="AS49" s="166">
        <f t="shared" si="19"/>
        <v>1085000</v>
      </c>
      <c r="AT49" s="165">
        <f t="shared" si="19"/>
        <v>1085000</v>
      </c>
      <c r="AU49" s="165">
        <f t="shared" si="19"/>
        <v>1085000</v>
      </c>
      <c r="AV49" s="166">
        <f t="shared" si="19"/>
        <v>1085000</v>
      </c>
      <c r="AW49" s="165">
        <f t="shared" si="19"/>
        <v>1085000</v>
      </c>
      <c r="AX49" s="165">
        <f t="shared" si="19"/>
        <v>1085000</v>
      </c>
      <c r="AY49" s="166">
        <f t="shared" si="19"/>
        <v>1085000</v>
      </c>
      <c r="AZ49" s="165">
        <f t="shared" si="19"/>
        <v>1085000</v>
      </c>
      <c r="BA49" s="165">
        <f t="shared" si="19"/>
        <v>1085000</v>
      </c>
      <c r="BB49" s="166">
        <f t="shared" si="19"/>
        <v>1085000</v>
      </c>
      <c r="BC49" s="165">
        <f t="shared" si="19"/>
        <v>1085000</v>
      </c>
      <c r="BD49" s="165">
        <f t="shared" si="19"/>
        <v>1085000</v>
      </c>
      <c r="BE49" s="166">
        <f t="shared" si="19"/>
        <v>1085000</v>
      </c>
      <c r="BF49" s="165">
        <f t="shared" si="19"/>
        <v>1085000</v>
      </c>
    </row>
    <row r="50" spans="1:58" s="153" customFormat="1" ht="18" customHeight="1">
      <c r="A50" s="176" t="s">
        <v>202</v>
      </c>
      <c r="C50" s="44"/>
      <c r="D50" s="154"/>
      <c r="E50" s="155"/>
      <c r="F50" s="154"/>
      <c r="G50" s="154"/>
      <c r="H50" s="157"/>
      <c r="I50" s="173"/>
      <c r="J50" s="156"/>
      <c r="K50" s="156"/>
      <c r="L50" s="156"/>
      <c r="M50" s="156"/>
      <c r="N50" s="156"/>
      <c r="O50" s="156"/>
      <c r="P50" s="156"/>
      <c r="Q50" s="156"/>
      <c r="R50" s="174"/>
      <c r="S50" s="156"/>
      <c r="T50" s="156"/>
      <c r="U50" s="174"/>
      <c r="V50" s="156"/>
      <c r="W50" s="156"/>
      <c r="X50" s="174"/>
      <c r="Y50" s="156"/>
      <c r="Z50" s="156"/>
      <c r="AA50" s="174"/>
      <c r="AB50" s="156"/>
      <c r="AC50" s="156"/>
      <c r="AD50" s="174"/>
      <c r="AE50" s="156"/>
      <c r="AF50" s="156"/>
      <c r="AG50" s="174"/>
      <c r="AH50" s="156"/>
      <c r="AI50" s="156"/>
      <c r="AJ50" s="174"/>
      <c r="AK50" s="156"/>
      <c r="AL50" s="156"/>
      <c r="AM50" s="174"/>
      <c r="AN50" s="156"/>
      <c r="AO50" s="156"/>
      <c r="AP50" s="174"/>
      <c r="AQ50" s="156"/>
      <c r="AR50" s="156"/>
      <c r="AS50" s="174"/>
      <c r="AT50" s="156"/>
      <c r="AU50" s="156"/>
      <c r="AV50" s="174"/>
      <c r="AW50" s="156"/>
      <c r="AX50" s="156"/>
      <c r="AY50" s="174"/>
      <c r="AZ50" s="156"/>
      <c r="BA50" s="156"/>
      <c r="BB50" s="174"/>
      <c r="BC50" s="156"/>
      <c r="BD50" s="156"/>
      <c r="BE50" s="174"/>
      <c r="BF50" s="156"/>
    </row>
    <row r="51" spans="1:58" s="153" customFormat="1" ht="15.75">
      <c r="A51" s="74" t="s">
        <v>203</v>
      </c>
      <c r="B51" s="153" t="s">
        <v>204</v>
      </c>
      <c r="C51" s="44"/>
      <c r="D51" s="154">
        <v>2</v>
      </c>
      <c r="E51" s="155" t="s">
        <v>34</v>
      </c>
      <c r="F51" s="156">
        <v>50000</v>
      </c>
      <c r="G51" s="156">
        <f>F51*D51</f>
        <v>100000</v>
      </c>
      <c r="H51" s="157">
        <f aca="true" t="shared" si="20" ref="H51:H58">F51*D51</f>
        <v>100000</v>
      </c>
      <c r="I51" s="173">
        <f>H51</f>
        <v>100000</v>
      </c>
      <c r="J51" s="156">
        <f aca="true" t="shared" si="21" ref="J51:BF57">I51</f>
        <v>100000</v>
      </c>
      <c r="K51" s="156">
        <f t="shared" si="21"/>
        <v>100000</v>
      </c>
      <c r="L51" s="156">
        <f t="shared" si="21"/>
        <v>100000</v>
      </c>
      <c r="M51" s="156">
        <f t="shared" si="21"/>
        <v>100000</v>
      </c>
      <c r="N51" s="156">
        <f t="shared" si="21"/>
        <v>100000</v>
      </c>
      <c r="O51" s="156">
        <f t="shared" si="21"/>
        <v>100000</v>
      </c>
      <c r="P51" s="156">
        <f t="shared" si="21"/>
        <v>100000</v>
      </c>
      <c r="Q51" s="156">
        <f t="shared" si="21"/>
        <v>100000</v>
      </c>
      <c r="R51" s="174">
        <f t="shared" si="21"/>
        <v>100000</v>
      </c>
      <c r="S51" s="156">
        <f t="shared" si="21"/>
        <v>100000</v>
      </c>
      <c r="T51" s="156">
        <f t="shared" si="21"/>
        <v>100000</v>
      </c>
      <c r="U51" s="174">
        <f t="shared" si="21"/>
        <v>100000</v>
      </c>
      <c r="V51" s="156">
        <f t="shared" si="21"/>
        <v>100000</v>
      </c>
      <c r="W51" s="156">
        <f t="shared" si="21"/>
        <v>100000</v>
      </c>
      <c r="X51" s="174">
        <f t="shared" si="21"/>
        <v>100000</v>
      </c>
      <c r="Y51" s="156">
        <f t="shared" si="21"/>
        <v>100000</v>
      </c>
      <c r="Z51" s="156">
        <f t="shared" si="21"/>
        <v>100000</v>
      </c>
      <c r="AA51" s="174">
        <f t="shared" si="21"/>
        <v>100000</v>
      </c>
      <c r="AB51" s="156">
        <f t="shared" si="21"/>
        <v>100000</v>
      </c>
      <c r="AC51" s="156">
        <f t="shared" si="21"/>
        <v>100000</v>
      </c>
      <c r="AD51" s="174">
        <f t="shared" si="21"/>
        <v>100000</v>
      </c>
      <c r="AE51" s="156">
        <f t="shared" si="21"/>
        <v>100000</v>
      </c>
      <c r="AF51" s="156">
        <f t="shared" si="21"/>
        <v>100000</v>
      </c>
      <c r="AG51" s="174">
        <f t="shared" si="21"/>
        <v>100000</v>
      </c>
      <c r="AH51" s="156">
        <f t="shared" si="21"/>
        <v>100000</v>
      </c>
      <c r="AI51" s="156">
        <f t="shared" si="21"/>
        <v>100000</v>
      </c>
      <c r="AJ51" s="174">
        <f t="shared" si="21"/>
        <v>100000</v>
      </c>
      <c r="AK51" s="156">
        <f t="shared" si="21"/>
        <v>100000</v>
      </c>
      <c r="AL51" s="156">
        <f t="shared" si="21"/>
        <v>100000</v>
      </c>
      <c r="AM51" s="174">
        <f t="shared" si="21"/>
        <v>100000</v>
      </c>
      <c r="AN51" s="156">
        <f t="shared" si="21"/>
        <v>100000</v>
      </c>
      <c r="AO51" s="156">
        <f t="shared" si="21"/>
        <v>100000</v>
      </c>
      <c r="AP51" s="174">
        <f t="shared" si="21"/>
        <v>100000</v>
      </c>
      <c r="AQ51" s="156">
        <f t="shared" si="21"/>
        <v>100000</v>
      </c>
      <c r="AR51" s="156">
        <f t="shared" si="21"/>
        <v>100000</v>
      </c>
      <c r="AS51" s="174">
        <f t="shared" si="21"/>
        <v>100000</v>
      </c>
      <c r="AT51" s="156">
        <f t="shared" si="21"/>
        <v>100000</v>
      </c>
      <c r="AU51" s="156">
        <f t="shared" si="21"/>
        <v>100000</v>
      </c>
      <c r="AV51" s="174">
        <f t="shared" si="21"/>
        <v>100000</v>
      </c>
      <c r="AW51" s="156">
        <f t="shared" si="21"/>
        <v>100000</v>
      </c>
      <c r="AX51" s="156">
        <f t="shared" si="21"/>
        <v>100000</v>
      </c>
      <c r="AY51" s="174">
        <f t="shared" si="21"/>
        <v>100000</v>
      </c>
      <c r="AZ51" s="156">
        <f t="shared" si="21"/>
        <v>100000</v>
      </c>
      <c r="BA51" s="156">
        <f t="shared" si="21"/>
        <v>100000</v>
      </c>
      <c r="BB51" s="174">
        <f t="shared" si="21"/>
        <v>100000</v>
      </c>
      <c r="BC51" s="156">
        <f t="shared" si="21"/>
        <v>100000</v>
      </c>
      <c r="BD51" s="156">
        <f t="shared" si="21"/>
        <v>100000</v>
      </c>
      <c r="BE51" s="174">
        <f t="shared" si="21"/>
        <v>100000</v>
      </c>
      <c r="BF51" s="156">
        <f t="shared" si="21"/>
        <v>100000</v>
      </c>
    </row>
    <row r="52" spans="1:58" s="153" customFormat="1" ht="15.75">
      <c r="A52" s="74" t="s">
        <v>205</v>
      </c>
      <c r="B52" s="153" t="s">
        <v>206</v>
      </c>
      <c r="C52" s="44"/>
      <c r="D52" s="154">
        <v>1</v>
      </c>
      <c r="E52" s="155" t="s">
        <v>34</v>
      </c>
      <c r="F52" s="156">
        <v>50000</v>
      </c>
      <c r="G52" s="156">
        <f aca="true" t="shared" si="22" ref="G52:G58">F52*D52</f>
        <v>50000</v>
      </c>
      <c r="H52" s="157">
        <f t="shared" si="20"/>
        <v>50000</v>
      </c>
      <c r="I52" s="173">
        <f aca="true" t="shared" si="23" ref="I52:X58">H52</f>
        <v>50000</v>
      </c>
      <c r="J52" s="156">
        <f t="shared" si="23"/>
        <v>50000</v>
      </c>
      <c r="K52" s="156">
        <f t="shared" si="23"/>
        <v>50000</v>
      </c>
      <c r="L52" s="156">
        <f t="shared" si="23"/>
        <v>50000</v>
      </c>
      <c r="M52" s="156">
        <f t="shared" si="23"/>
        <v>50000</v>
      </c>
      <c r="N52" s="156">
        <f t="shared" si="23"/>
        <v>50000</v>
      </c>
      <c r="O52" s="156">
        <f t="shared" si="23"/>
        <v>50000</v>
      </c>
      <c r="P52" s="156">
        <f t="shared" si="23"/>
        <v>50000</v>
      </c>
      <c r="Q52" s="156">
        <f t="shared" si="23"/>
        <v>50000</v>
      </c>
      <c r="R52" s="174">
        <f t="shared" si="23"/>
        <v>50000</v>
      </c>
      <c r="S52" s="156">
        <f t="shared" si="21"/>
        <v>50000</v>
      </c>
      <c r="T52" s="156">
        <f t="shared" si="21"/>
        <v>50000</v>
      </c>
      <c r="U52" s="174">
        <f t="shared" si="21"/>
        <v>50000</v>
      </c>
      <c r="V52" s="156">
        <f t="shared" si="21"/>
        <v>50000</v>
      </c>
      <c r="W52" s="156">
        <f t="shared" si="21"/>
        <v>50000</v>
      </c>
      <c r="X52" s="174">
        <f t="shared" si="21"/>
        <v>50000</v>
      </c>
      <c r="Y52" s="156">
        <f t="shared" si="21"/>
        <v>50000</v>
      </c>
      <c r="Z52" s="156">
        <f t="shared" si="21"/>
        <v>50000</v>
      </c>
      <c r="AA52" s="174">
        <f t="shared" si="21"/>
        <v>50000</v>
      </c>
      <c r="AB52" s="156">
        <f t="shared" si="21"/>
        <v>50000</v>
      </c>
      <c r="AC52" s="156">
        <f t="shared" si="21"/>
        <v>50000</v>
      </c>
      <c r="AD52" s="174">
        <f t="shared" si="21"/>
        <v>50000</v>
      </c>
      <c r="AE52" s="156">
        <f t="shared" si="21"/>
        <v>50000</v>
      </c>
      <c r="AF52" s="156">
        <f t="shared" si="21"/>
        <v>50000</v>
      </c>
      <c r="AG52" s="174">
        <f t="shared" si="21"/>
        <v>50000</v>
      </c>
      <c r="AH52" s="156">
        <f t="shared" si="21"/>
        <v>50000</v>
      </c>
      <c r="AI52" s="156">
        <f t="shared" si="21"/>
        <v>50000</v>
      </c>
      <c r="AJ52" s="174">
        <f t="shared" si="21"/>
        <v>50000</v>
      </c>
      <c r="AK52" s="156">
        <f t="shared" si="21"/>
        <v>50000</v>
      </c>
      <c r="AL52" s="156">
        <f t="shared" si="21"/>
        <v>50000</v>
      </c>
      <c r="AM52" s="174">
        <f t="shared" si="21"/>
        <v>50000</v>
      </c>
      <c r="AN52" s="156">
        <f t="shared" si="21"/>
        <v>50000</v>
      </c>
      <c r="AO52" s="156">
        <f t="shared" si="21"/>
        <v>50000</v>
      </c>
      <c r="AP52" s="174">
        <f t="shared" si="21"/>
        <v>50000</v>
      </c>
      <c r="AQ52" s="156">
        <f t="shared" si="21"/>
        <v>50000</v>
      </c>
      <c r="AR52" s="156">
        <f t="shared" si="21"/>
        <v>50000</v>
      </c>
      <c r="AS52" s="174">
        <f t="shared" si="21"/>
        <v>50000</v>
      </c>
      <c r="AT52" s="156">
        <f t="shared" si="21"/>
        <v>50000</v>
      </c>
      <c r="AU52" s="156">
        <f t="shared" si="21"/>
        <v>50000</v>
      </c>
      <c r="AV52" s="174">
        <f t="shared" si="21"/>
        <v>50000</v>
      </c>
      <c r="AW52" s="156">
        <f t="shared" si="21"/>
        <v>50000</v>
      </c>
      <c r="AX52" s="156">
        <f t="shared" si="21"/>
        <v>50000</v>
      </c>
      <c r="AY52" s="174">
        <f t="shared" si="21"/>
        <v>50000</v>
      </c>
      <c r="AZ52" s="156">
        <f t="shared" si="21"/>
        <v>50000</v>
      </c>
      <c r="BA52" s="156">
        <f t="shared" si="21"/>
        <v>50000</v>
      </c>
      <c r="BB52" s="174">
        <f t="shared" si="21"/>
        <v>50000</v>
      </c>
      <c r="BC52" s="156">
        <f t="shared" si="21"/>
        <v>50000</v>
      </c>
      <c r="BD52" s="156">
        <f t="shared" si="21"/>
        <v>50000</v>
      </c>
      <c r="BE52" s="174">
        <f t="shared" si="21"/>
        <v>50000</v>
      </c>
      <c r="BF52" s="156">
        <f t="shared" si="21"/>
        <v>50000</v>
      </c>
    </row>
    <row r="53" spans="1:58" s="153" customFormat="1" ht="15.75">
      <c r="A53" s="74" t="s">
        <v>207</v>
      </c>
      <c r="B53" s="153" t="s">
        <v>206</v>
      </c>
      <c r="C53" s="44"/>
      <c r="D53" s="154">
        <v>1</v>
      </c>
      <c r="E53" s="155" t="s">
        <v>34</v>
      </c>
      <c r="F53" s="156">
        <v>50000</v>
      </c>
      <c r="G53" s="156">
        <f t="shared" si="22"/>
        <v>50000</v>
      </c>
      <c r="H53" s="157">
        <f t="shared" si="20"/>
        <v>50000</v>
      </c>
      <c r="I53" s="173">
        <f t="shared" si="23"/>
        <v>50000</v>
      </c>
      <c r="J53" s="156">
        <f t="shared" si="23"/>
        <v>50000</v>
      </c>
      <c r="K53" s="156">
        <f t="shared" si="23"/>
        <v>50000</v>
      </c>
      <c r="L53" s="156">
        <f t="shared" si="23"/>
        <v>50000</v>
      </c>
      <c r="M53" s="156">
        <f t="shared" si="23"/>
        <v>50000</v>
      </c>
      <c r="N53" s="156">
        <f t="shared" si="23"/>
        <v>50000</v>
      </c>
      <c r="O53" s="156">
        <f t="shared" si="23"/>
        <v>50000</v>
      </c>
      <c r="P53" s="156">
        <f t="shared" si="23"/>
        <v>50000</v>
      </c>
      <c r="Q53" s="156">
        <f t="shared" si="23"/>
        <v>50000</v>
      </c>
      <c r="R53" s="174">
        <f t="shared" si="23"/>
        <v>50000</v>
      </c>
      <c r="S53" s="156">
        <f t="shared" si="21"/>
        <v>50000</v>
      </c>
      <c r="T53" s="156">
        <f t="shared" si="21"/>
        <v>50000</v>
      </c>
      <c r="U53" s="174">
        <f t="shared" si="21"/>
        <v>50000</v>
      </c>
      <c r="V53" s="156">
        <f t="shared" si="21"/>
        <v>50000</v>
      </c>
      <c r="W53" s="156">
        <f t="shared" si="21"/>
        <v>50000</v>
      </c>
      <c r="X53" s="174">
        <f t="shared" si="21"/>
        <v>50000</v>
      </c>
      <c r="Y53" s="156">
        <f t="shared" si="21"/>
        <v>50000</v>
      </c>
      <c r="Z53" s="156">
        <f t="shared" si="21"/>
        <v>50000</v>
      </c>
      <c r="AA53" s="174">
        <f t="shared" si="21"/>
        <v>50000</v>
      </c>
      <c r="AB53" s="156">
        <f t="shared" si="21"/>
        <v>50000</v>
      </c>
      <c r="AC53" s="156">
        <f t="shared" si="21"/>
        <v>50000</v>
      </c>
      <c r="AD53" s="174">
        <f t="shared" si="21"/>
        <v>50000</v>
      </c>
      <c r="AE53" s="156">
        <f t="shared" si="21"/>
        <v>50000</v>
      </c>
      <c r="AF53" s="156">
        <f t="shared" si="21"/>
        <v>50000</v>
      </c>
      <c r="AG53" s="174">
        <f t="shared" si="21"/>
        <v>50000</v>
      </c>
      <c r="AH53" s="156">
        <f t="shared" si="21"/>
        <v>50000</v>
      </c>
      <c r="AI53" s="156">
        <f t="shared" si="21"/>
        <v>50000</v>
      </c>
      <c r="AJ53" s="174">
        <f t="shared" si="21"/>
        <v>50000</v>
      </c>
      <c r="AK53" s="156">
        <f t="shared" si="21"/>
        <v>50000</v>
      </c>
      <c r="AL53" s="156">
        <f t="shared" si="21"/>
        <v>50000</v>
      </c>
      <c r="AM53" s="174">
        <f t="shared" si="21"/>
        <v>50000</v>
      </c>
      <c r="AN53" s="156">
        <f t="shared" si="21"/>
        <v>50000</v>
      </c>
      <c r="AO53" s="156">
        <f t="shared" si="21"/>
        <v>50000</v>
      </c>
      <c r="AP53" s="174">
        <f t="shared" si="21"/>
        <v>50000</v>
      </c>
      <c r="AQ53" s="156">
        <f t="shared" si="21"/>
        <v>50000</v>
      </c>
      <c r="AR53" s="156">
        <f t="shared" si="21"/>
        <v>50000</v>
      </c>
      <c r="AS53" s="174">
        <f t="shared" si="21"/>
        <v>50000</v>
      </c>
      <c r="AT53" s="156">
        <f t="shared" si="21"/>
        <v>50000</v>
      </c>
      <c r="AU53" s="156">
        <f t="shared" si="21"/>
        <v>50000</v>
      </c>
      <c r="AV53" s="174">
        <f t="shared" si="21"/>
        <v>50000</v>
      </c>
      <c r="AW53" s="156">
        <f t="shared" si="21"/>
        <v>50000</v>
      </c>
      <c r="AX53" s="156">
        <f t="shared" si="21"/>
        <v>50000</v>
      </c>
      <c r="AY53" s="174">
        <f t="shared" si="21"/>
        <v>50000</v>
      </c>
      <c r="AZ53" s="156">
        <f t="shared" si="21"/>
        <v>50000</v>
      </c>
      <c r="BA53" s="156">
        <f t="shared" si="21"/>
        <v>50000</v>
      </c>
      <c r="BB53" s="174">
        <f t="shared" si="21"/>
        <v>50000</v>
      </c>
      <c r="BC53" s="156">
        <f t="shared" si="21"/>
        <v>50000</v>
      </c>
      <c r="BD53" s="156">
        <f t="shared" si="21"/>
        <v>50000</v>
      </c>
      <c r="BE53" s="174">
        <f t="shared" si="21"/>
        <v>50000</v>
      </c>
      <c r="BF53" s="156">
        <f t="shared" si="21"/>
        <v>50000</v>
      </c>
    </row>
    <row r="54" spans="1:58" s="153" customFormat="1" ht="15.75">
      <c r="A54" s="74" t="s">
        <v>208</v>
      </c>
      <c r="B54" s="153" t="s">
        <v>206</v>
      </c>
      <c r="C54" s="44"/>
      <c r="D54" s="154">
        <v>1</v>
      </c>
      <c r="E54" s="155" t="s">
        <v>34</v>
      </c>
      <c r="F54" s="156">
        <v>50000</v>
      </c>
      <c r="G54" s="156">
        <f t="shared" si="22"/>
        <v>50000</v>
      </c>
      <c r="H54" s="157">
        <f t="shared" si="20"/>
        <v>50000</v>
      </c>
      <c r="I54" s="173">
        <f t="shared" si="23"/>
        <v>50000</v>
      </c>
      <c r="J54" s="156">
        <f t="shared" si="23"/>
        <v>50000</v>
      </c>
      <c r="K54" s="156">
        <f t="shared" si="23"/>
        <v>50000</v>
      </c>
      <c r="L54" s="156">
        <f t="shared" si="23"/>
        <v>50000</v>
      </c>
      <c r="M54" s="156">
        <f t="shared" si="23"/>
        <v>50000</v>
      </c>
      <c r="N54" s="156">
        <f t="shared" si="23"/>
        <v>50000</v>
      </c>
      <c r="O54" s="156">
        <f t="shared" si="23"/>
        <v>50000</v>
      </c>
      <c r="P54" s="156">
        <f t="shared" si="23"/>
        <v>50000</v>
      </c>
      <c r="Q54" s="156">
        <f t="shared" si="23"/>
        <v>50000</v>
      </c>
      <c r="R54" s="174">
        <f t="shared" si="23"/>
        <v>50000</v>
      </c>
      <c r="S54" s="156">
        <f t="shared" si="21"/>
        <v>50000</v>
      </c>
      <c r="T54" s="156">
        <f t="shared" si="21"/>
        <v>50000</v>
      </c>
      <c r="U54" s="174">
        <f t="shared" si="21"/>
        <v>50000</v>
      </c>
      <c r="V54" s="156">
        <f t="shared" si="21"/>
        <v>50000</v>
      </c>
      <c r="W54" s="156">
        <f t="shared" si="21"/>
        <v>50000</v>
      </c>
      <c r="X54" s="174">
        <f t="shared" si="21"/>
        <v>50000</v>
      </c>
      <c r="Y54" s="156">
        <f t="shared" si="21"/>
        <v>50000</v>
      </c>
      <c r="Z54" s="156">
        <f t="shared" si="21"/>
        <v>50000</v>
      </c>
      <c r="AA54" s="174">
        <f t="shared" si="21"/>
        <v>50000</v>
      </c>
      <c r="AB54" s="156">
        <f t="shared" si="21"/>
        <v>50000</v>
      </c>
      <c r="AC54" s="156">
        <f t="shared" si="21"/>
        <v>50000</v>
      </c>
      <c r="AD54" s="174">
        <f t="shared" si="21"/>
        <v>50000</v>
      </c>
      <c r="AE54" s="156">
        <f t="shared" si="21"/>
        <v>50000</v>
      </c>
      <c r="AF54" s="156">
        <f t="shared" si="21"/>
        <v>50000</v>
      </c>
      <c r="AG54" s="174">
        <f t="shared" si="21"/>
        <v>50000</v>
      </c>
      <c r="AH54" s="156">
        <f t="shared" si="21"/>
        <v>50000</v>
      </c>
      <c r="AI54" s="156">
        <f t="shared" si="21"/>
        <v>50000</v>
      </c>
      <c r="AJ54" s="174">
        <f t="shared" si="21"/>
        <v>50000</v>
      </c>
      <c r="AK54" s="156">
        <f t="shared" si="21"/>
        <v>50000</v>
      </c>
      <c r="AL54" s="156">
        <f t="shared" si="21"/>
        <v>50000</v>
      </c>
      <c r="AM54" s="174">
        <f t="shared" si="21"/>
        <v>50000</v>
      </c>
      <c r="AN54" s="156">
        <f t="shared" si="21"/>
        <v>50000</v>
      </c>
      <c r="AO54" s="156">
        <f t="shared" si="21"/>
        <v>50000</v>
      </c>
      <c r="AP54" s="174">
        <f t="shared" si="21"/>
        <v>50000</v>
      </c>
      <c r="AQ54" s="156">
        <f t="shared" si="21"/>
        <v>50000</v>
      </c>
      <c r="AR54" s="156">
        <f t="shared" si="21"/>
        <v>50000</v>
      </c>
      <c r="AS54" s="174">
        <f t="shared" si="21"/>
        <v>50000</v>
      </c>
      <c r="AT54" s="156">
        <f t="shared" si="21"/>
        <v>50000</v>
      </c>
      <c r="AU54" s="156">
        <f t="shared" si="21"/>
        <v>50000</v>
      </c>
      <c r="AV54" s="174">
        <f t="shared" si="21"/>
        <v>50000</v>
      </c>
      <c r="AW54" s="156">
        <f t="shared" si="21"/>
        <v>50000</v>
      </c>
      <c r="AX54" s="156">
        <f t="shared" si="21"/>
        <v>50000</v>
      </c>
      <c r="AY54" s="174">
        <f t="shared" si="21"/>
        <v>50000</v>
      </c>
      <c r="AZ54" s="156">
        <f t="shared" si="21"/>
        <v>50000</v>
      </c>
      <c r="BA54" s="156">
        <f t="shared" si="21"/>
        <v>50000</v>
      </c>
      <c r="BB54" s="174">
        <f t="shared" si="21"/>
        <v>50000</v>
      </c>
      <c r="BC54" s="156">
        <f t="shared" si="21"/>
        <v>50000</v>
      </c>
      <c r="BD54" s="156">
        <f t="shared" si="21"/>
        <v>50000</v>
      </c>
      <c r="BE54" s="174">
        <f t="shared" si="21"/>
        <v>50000</v>
      </c>
      <c r="BF54" s="156">
        <f t="shared" si="21"/>
        <v>50000</v>
      </c>
    </row>
    <row r="55" spans="1:58" s="153" customFormat="1" ht="15.75">
      <c r="A55" s="74" t="s">
        <v>209</v>
      </c>
      <c r="B55" s="153" t="s">
        <v>204</v>
      </c>
      <c r="C55" s="44"/>
      <c r="D55" s="154">
        <v>2</v>
      </c>
      <c r="E55" s="155" t="s">
        <v>34</v>
      </c>
      <c r="F55" s="156">
        <v>50000</v>
      </c>
      <c r="G55" s="156">
        <f t="shared" si="22"/>
        <v>100000</v>
      </c>
      <c r="H55" s="157">
        <f t="shared" si="20"/>
        <v>100000</v>
      </c>
      <c r="I55" s="173">
        <f t="shared" si="23"/>
        <v>100000</v>
      </c>
      <c r="J55" s="156">
        <f t="shared" si="23"/>
        <v>100000</v>
      </c>
      <c r="K55" s="156">
        <f t="shared" si="23"/>
        <v>100000</v>
      </c>
      <c r="L55" s="156">
        <f t="shared" si="23"/>
        <v>100000</v>
      </c>
      <c r="M55" s="156">
        <f t="shared" si="23"/>
        <v>100000</v>
      </c>
      <c r="N55" s="156">
        <f t="shared" si="23"/>
        <v>100000</v>
      </c>
      <c r="O55" s="156">
        <f t="shared" si="23"/>
        <v>100000</v>
      </c>
      <c r="P55" s="156">
        <f t="shared" si="23"/>
        <v>100000</v>
      </c>
      <c r="Q55" s="156">
        <f t="shared" si="23"/>
        <v>100000</v>
      </c>
      <c r="R55" s="174">
        <f t="shared" si="23"/>
        <v>100000</v>
      </c>
      <c r="S55" s="156">
        <f t="shared" si="21"/>
        <v>100000</v>
      </c>
      <c r="T55" s="156">
        <f t="shared" si="21"/>
        <v>100000</v>
      </c>
      <c r="U55" s="174">
        <f t="shared" si="21"/>
        <v>100000</v>
      </c>
      <c r="V55" s="156">
        <f t="shared" si="21"/>
        <v>100000</v>
      </c>
      <c r="W55" s="156">
        <f t="shared" si="21"/>
        <v>100000</v>
      </c>
      <c r="X55" s="174">
        <f t="shared" si="21"/>
        <v>100000</v>
      </c>
      <c r="Y55" s="156">
        <f t="shared" si="21"/>
        <v>100000</v>
      </c>
      <c r="Z55" s="156">
        <f t="shared" si="21"/>
        <v>100000</v>
      </c>
      <c r="AA55" s="174">
        <f t="shared" si="21"/>
        <v>100000</v>
      </c>
      <c r="AB55" s="156">
        <f t="shared" si="21"/>
        <v>100000</v>
      </c>
      <c r="AC55" s="156">
        <f t="shared" si="21"/>
        <v>100000</v>
      </c>
      <c r="AD55" s="174">
        <f t="shared" si="21"/>
        <v>100000</v>
      </c>
      <c r="AE55" s="156">
        <f t="shared" si="21"/>
        <v>100000</v>
      </c>
      <c r="AF55" s="156">
        <f t="shared" si="21"/>
        <v>100000</v>
      </c>
      <c r="AG55" s="174">
        <f t="shared" si="21"/>
        <v>100000</v>
      </c>
      <c r="AH55" s="156">
        <f t="shared" si="21"/>
        <v>100000</v>
      </c>
      <c r="AI55" s="156">
        <f t="shared" si="21"/>
        <v>100000</v>
      </c>
      <c r="AJ55" s="174">
        <f t="shared" si="21"/>
        <v>100000</v>
      </c>
      <c r="AK55" s="156">
        <f t="shared" si="21"/>
        <v>100000</v>
      </c>
      <c r="AL55" s="156">
        <f t="shared" si="21"/>
        <v>100000</v>
      </c>
      <c r="AM55" s="174">
        <f t="shared" si="21"/>
        <v>100000</v>
      </c>
      <c r="AN55" s="156">
        <f t="shared" si="21"/>
        <v>100000</v>
      </c>
      <c r="AO55" s="156">
        <f t="shared" si="21"/>
        <v>100000</v>
      </c>
      <c r="AP55" s="174">
        <f t="shared" si="21"/>
        <v>100000</v>
      </c>
      <c r="AQ55" s="156">
        <f t="shared" si="21"/>
        <v>100000</v>
      </c>
      <c r="AR55" s="156">
        <f t="shared" si="21"/>
        <v>100000</v>
      </c>
      <c r="AS55" s="174">
        <f t="shared" si="21"/>
        <v>100000</v>
      </c>
      <c r="AT55" s="156">
        <f t="shared" si="21"/>
        <v>100000</v>
      </c>
      <c r="AU55" s="156">
        <f t="shared" si="21"/>
        <v>100000</v>
      </c>
      <c r="AV55" s="174">
        <f t="shared" si="21"/>
        <v>100000</v>
      </c>
      <c r="AW55" s="156">
        <f t="shared" si="21"/>
        <v>100000</v>
      </c>
      <c r="AX55" s="156">
        <f t="shared" si="21"/>
        <v>100000</v>
      </c>
      <c r="AY55" s="174">
        <f t="shared" si="21"/>
        <v>100000</v>
      </c>
      <c r="AZ55" s="156">
        <f t="shared" si="21"/>
        <v>100000</v>
      </c>
      <c r="BA55" s="156">
        <f t="shared" si="21"/>
        <v>100000</v>
      </c>
      <c r="BB55" s="174">
        <f t="shared" si="21"/>
        <v>100000</v>
      </c>
      <c r="BC55" s="156">
        <f t="shared" si="21"/>
        <v>100000</v>
      </c>
      <c r="BD55" s="156">
        <f t="shared" si="21"/>
        <v>100000</v>
      </c>
      <c r="BE55" s="174">
        <f t="shared" si="21"/>
        <v>100000</v>
      </c>
      <c r="BF55" s="156">
        <f t="shared" si="21"/>
        <v>100000</v>
      </c>
    </row>
    <row r="56" spans="1:58" s="153" customFormat="1" ht="15.75">
      <c r="A56" s="74" t="s">
        <v>210</v>
      </c>
      <c r="B56" s="153" t="s">
        <v>206</v>
      </c>
      <c r="C56" s="44"/>
      <c r="D56" s="154">
        <v>1</v>
      </c>
      <c r="E56" s="155" t="s">
        <v>34</v>
      </c>
      <c r="F56" s="156">
        <v>50000</v>
      </c>
      <c r="G56" s="156">
        <f t="shared" si="22"/>
        <v>50000</v>
      </c>
      <c r="H56" s="157">
        <f t="shared" si="20"/>
        <v>50000</v>
      </c>
      <c r="I56" s="173">
        <f t="shared" si="23"/>
        <v>50000</v>
      </c>
      <c r="J56" s="156">
        <f t="shared" si="23"/>
        <v>50000</v>
      </c>
      <c r="K56" s="156">
        <f t="shared" si="23"/>
        <v>50000</v>
      </c>
      <c r="L56" s="156">
        <f t="shared" si="23"/>
        <v>50000</v>
      </c>
      <c r="M56" s="156">
        <f t="shared" si="23"/>
        <v>50000</v>
      </c>
      <c r="N56" s="156">
        <f t="shared" si="23"/>
        <v>50000</v>
      </c>
      <c r="O56" s="156">
        <f t="shared" si="23"/>
        <v>50000</v>
      </c>
      <c r="P56" s="156">
        <f t="shared" si="23"/>
        <v>50000</v>
      </c>
      <c r="Q56" s="156">
        <f t="shared" si="23"/>
        <v>50000</v>
      </c>
      <c r="R56" s="174">
        <f t="shared" si="23"/>
        <v>50000</v>
      </c>
      <c r="S56" s="156">
        <f t="shared" si="21"/>
        <v>50000</v>
      </c>
      <c r="T56" s="156">
        <f t="shared" si="21"/>
        <v>50000</v>
      </c>
      <c r="U56" s="174">
        <f t="shared" si="21"/>
        <v>50000</v>
      </c>
      <c r="V56" s="156">
        <f t="shared" si="21"/>
        <v>50000</v>
      </c>
      <c r="W56" s="156">
        <f t="shared" si="21"/>
        <v>50000</v>
      </c>
      <c r="X56" s="174">
        <f t="shared" si="21"/>
        <v>50000</v>
      </c>
      <c r="Y56" s="156">
        <f t="shared" si="21"/>
        <v>50000</v>
      </c>
      <c r="Z56" s="156">
        <f t="shared" si="21"/>
        <v>50000</v>
      </c>
      <c r="AA56" s="174">
        <f t="shared" si="21"/>
        <v>50000</v>
      </c>
      <c r="AB56" s="156">
        <f t="shared" si="21"/>
        <v>50000</v>
      </c>
      <c r="AC56" s="156">
        <f t="shared" si="21"/>
        <v>50000</v>
      </c>
      <c r="AD56" s="174">
        <f t="shared" si="21"/>
        <v>50000</v>
      </c>
      <c r="AE56" s="156">
        <f t="shared" si="21"/>
        <v>50000</v>
      </c>
      <c r="AF56" s="156">
        <f t="shared" si="21"/>
        <v>50000</v>
      </c>
      <c r="AG56" s="174">
        <f t="shared" si="21"/>
        <v>50000</v>
      </c>
      <c r="AH56" s="156">
        <f t="shared" si="21"/>
        <v>50000</v>
      </c>
      <c r="AI56" s="156">
        <f t="shared" si="21"/>
        <v>50000</v>
      </c>
      <c r="AJ56" s="174">
        <f t="shared" si="21"/>
        <v>50000</v>
      </c>
      <c r="AK56" s="156">
        <f t="shared" si="21"/>
        <v>50000</v>
      </c>
      <c r="AL56" s="156">
        <f t="shared" si="21"/>
        <v>50000</v>
      </c>
      <c r="AM56" s="174">
        <f t="shared" si="21"/>
        <v>50000</v>
      </c>
      <c r="AN56" s="156">
        <f t="shared" si="21"/>
        <v>50000</v>
      </c>
      <c r="AO56" s="156">
        <f t="shared" si="21"/>
        <v>50000</v>
      </c>
      <c r="AP56" s="174">
        <f t="shared" si="21"/>
        <v>50000</v>
      </c>
      <c r="AQ56" s="156">
        <f t="shared" si="21"/>
        <v>50000</v>
      </c>
      <c r="AR56" s="156">
        <f t="shared" si="21"/>
        <v>50000</v>
      </c>
      <c r="AS56" s="174">
        <f t="shared" si="21"/>
        <v>50000</v>
      </c>
      <c r="AT56" s="156">
        <f t="shared" si="21"/>
        <v>50000</v>
      </c>
      <c r="AU56" s="156">
        <f t="shared" si="21"/>
        <v>50000</v>
      </c>
      <c r="AV56" s="174">
        <f t="shared" si="21"/>
        <v>50000</v>
      </c>
      <c r="AW56" s="156">
        <f t="shared" si="21"/>
        <v>50000</v>
      </c>
      <c r="AX56" s="156">
        <f t="shared" si="21"/>
        <v>50000</v>
      </c>
      <c r="AY56" s="174">
        <f t="shared" si="21"/>
        <v>50000</v>
      </c>
      <c r="AZ56" s="156">
        <f t="shared" si="21"/>
        <v>50000</v>
      </c>
      <c r="BA56" s="156">
        <f t="shared" si="21"/>
        <v>50000</v>
      </c>
      <c r="BB56" s="174">
        <f t="shared" si="21"/>
        <v>50000</v>
      </c>
      <c r="BC56" s="156">
        <f t="shared" si="21"/>
        <v>50000</v>
      </c>
      <c r="BD56" s="156">
        <f t="shared" si="21"/>
        <v>50000</v>
      </c>
      <c r="BE56" s="174">
        <f t="shared" si="21"/>
        <v>50000</v>
      </c>
      <c r="BF56" s="156">
        <f t="shared" si="21"/>
        <v>50000</v>
      </c>
    </row>
    <row r="57" spans="1:58" s="153" customFormat="1" ht="15.75">
      <c r="A57" s="74" t="s">
        <v>211</v>
      </c>
      <c r="B57" s="153" t="s">
        <v>206</v>
      </c>
      <c r="C57" s="44"/>
      <c r="D57" s="154">
        <v>1</v>
      </c>
      <c r="E57" s="155" t="s">
        <v>34</v>
      </c>
      <c r="F57" s="156">
        <v>50000</v>
      </c>
      <c r="G57" s="156">
        <f t="shared" si="22"/>
        <v>50000</v>
      </c>
      <c r="H57" s="157">
        <f t="shared" si="20"/>
        <v>50000</v>
      </c>
      <c r="I57" s="173">
        <f t="shared" si="23"/>
        <v>50000</v>
      </c>
      <c r="J57" s="156">
        <f t="shared" si="23"/>
        <v>50000</v>
      </c>
      <c r="K57" s="156">
        <f t="shared" si="23"/>
        <v>50000</v>
      </c>
      <c r="L57" s="156">
        <f t="shared" si="23"/>
        <v>50000</v>
      </c>
      <c r="M57" s="156">
        <f t="shared" si="23"/>
        <v>50000</v>
      </c>
      <c r="N57" s="156">
        <f t="shared" si="23"/>
        <v>50000</v>
      </c>
      <c r="O57" s="156">
        <f t="shared" si="23"/>
        <v>50000</v>
      </c>
      <c r="P57" s="156">
        <f t="shared" si="23"/>
        <v>50000</v>
      </c>
      <c r="Q57" s="156">
        <f t="shared" si="23"/>
        <v>50000</v>
      </c>
      <c r="R57" s="174">
        <f t="shared" si="23"/>
        <v>50000</v>
      </c>
      <c r="S57" s="156">
        <f t="shared" si="21"/>
        <v>50000</v>
      </c>
      <c r="T57" s="156">
        <f t="shared" si="21"/>
        <v>50000</v>
      </c>
      <c r="U57" s="174">
        <f t="shared" si="21"/>
        <v>50000</v>
      </c>
      <c r="V57" s="156">
        <f t="shared" si="21"/>
        <v>50000</v>
      </c>
      <c r="W57" s="156">
        <f t="shared" si="21"/>
        <v>50000</v>
      </c>
      <c r="X57" s="174">
        <f t="shared" si="21"/>
        <v>50000</v>
      </c>
      <c r="Y57" s="156">
        <f aca="true" t="shared" si="24" ref="Y57:BF58">X57</f>
        <v>50000</v>
      </c>
      <c r="Z57" s="156">
        <f t="shared" si="24"/>
        <v>50000</v>
      </c>
      <c r="AA57" s="174">
        <f t="shared" si="24"/>
        <v>50000</v>
      </c>
      <c r="AB57" s="156">
        <f t="shared" si="24"/>
        <v>50000</v>
      </c>
      <c r="AC57" s="156">
        <f t="shared" si="24"/>
        <v>50000</v>
      </c>
      <c r="AD57" s="174">
        <f t="shared" si="24"/>
        <v>50000</v>
      </c>
      <c r="AE57" s="156">
        <f t="shared" si="24"/>
        <v>50000</v>
      </c>
      <c r="AF57" s="156">
        <f t="shared" si="24"/>
        <v>50000</v>
      </c>
      <c r="AG57" s="174">
        <f t="shared" si="24"/>
        <v>50000</v>
      </c>
      <c r="AH57" s="156">
        <f t="shared" si="24"/>
        <v>50000</v>
      </c>
      <c r="AI57" s="156">
        <f t="shared" si="24"/>
        <v>50000</v>
      </c>
      <c r="AJ57" s="174">
        <f t="shared" si="24"/>
        <v>50000</v>
      </c>
      <c r="AK57" s="156">
        <f t="shared" si="24"/>
        <v>50000</v>
      </c>
      <c r="AL57" s="156">
        <f t="shared" si="24"/>
        <v>50000</v>
      </c>
      <c r="AM57" s="174">
        <f t="shared" si="24"/>
        <v>50000</v>
      </c>
      <c r="AN57" s="156">
        <f t="shared" si="24"/>
        <v>50000</v>
      </c>
      <c r="AO57" s="156">
        <f t="shared" si="24"/>
        <v>50000</v>
      </c>
      <c r="AP57" s="174">
        <f t="shared" si="24"/>
        <v>50000</v>
      </c>
      <c r="AQ57" s="156">
        <f t="shared" si="24"/>
        <v>50000</v>
      </c>
      <c r="AR57" s="156">
        <f t="shared" si="24"/>
        <v>50000</v>
      </c>
      <c r="AS57" s="174">
        <f t="shared" si="24"/>
        <v>50000</v>
      </c>
      <c r="AT57" s="156">
        <f t="shared" si="24"/>
        <v>50000</v>
      </c>
      <c r="AU57" s="156">
        <f t="shared" si="24"/>
        <v>50000</v>
      </c>
      <c r="AV57" s="174">
        <f t="shared" si="24"/>
        <v>50000</v>
      </c>
      <c r="AW57" s="156">
        <f t="shared" si="24"/>
        <v>50000</v>
      </c>
      <c r="AX57" s="156">
        <f t="shared" si="24"/>
        <v>50000</v>
      </c>
      <c r="AY57" s="174">
        <f t="shared" si="24"/>
        <v>50000</v>
      </c>
      <c r="AZ57" s="156">
        <f t="shared" si="24"/>
        <v>50000</v>
      </c>
      <c r="BA57" s="156">
        <f t="shared" si="24"/>
        <v>50000</v>
      </c>
      <c r="BB57" s="174">
        <f t="shared" si="24"/>
        <v>50000</v>
      </c>
      <c r="BC57" s="156">
        <f t="shared" si="24"/>
        <v>50000</v>
      </c>
      <c r="BD57" s="156">
        <f t="shared" si="24"/>
        <v>50000</v>
      </c>
      <c r="BE57" s="174">
        <f t="shared" si="24"/>
        <v>50000</v>
      </c>
      <c r="BF57" s="156">
        <f t="shared" si="24"/>
        <v>50000</v>
      </c>
    </row>
    <row r="58" spans="1:58" s="153" customFormat="1" ht="15.75">
      <c r="A58" s="74" t="s">
        <v>212</v>
      </c>
      <c r="B58" s="153" t="s">
        <v>206</v>
      </c>
      <c r="C58" s="44"/>
      <c r="D58" s="154">
        <v>1</v>
      </c>
      <c r="E58" s="155" t="s">
        <v>34</v>
      </c>
      <c r="F58" s="156">
        <v>50000</v>
      </c>
      <c r="G58" s="156">
        <f t="shared" si="22"/>
        <v>50000</v>
      </c>
      <c r="H58" s="157">
        <f t="shared" si="20"/>
        <v>50000</v>
      </c>
      <c r="I58" s="173">
        <f t="shared" si="23"/>
        <v>50000</v>
      </c>
      <c r="J58" s="156">
        <f t="shared" si="23"/>
        <v>50000</v>
      </c>
      <c r="K58" s="156">
        <f t="shared" si="23"/>
        <v>50000</v>
      </c>
      <c r="L58" s="156">
        <f t="shared" si="23"/>
        <v>50000</v>
      </c>
      <c r="M58" s="156">
        <f t="shared" si="23"/>
        <v>50000</v>
      </c>
      <c r="N58" s="156">
        <f t="shared" si="23"/>
        <v>50000</v>
      </c>
      <c r="O58" s="156">
        <f t="shared" si="23"/>
        <v>50000</v>
      </c>
      <c r="P58" s="156">
        <f t="shared" si="23"/>
        <v>50000</v>
      </c>
      <c r="Q58" s="156">
        <f t="shared" si="23"/>
        <v>50000</v>
      </c>
      <c r="R58" s="174">
        <f t="shared" si="23"/>
        <v>50000</v>
      </c>
      <c r="S58" s="156">
        <f t="shared" si="23"/>
        <v>50000</v>
      </c>
      <c r="T58" s="156">
        <f t="shared" si="23"/>
        <v>50000</v>
      </c>
      <c r="U58" s="174">
        <f t="shared" si="23"/>
        <v>50000</v>
      </c>
      <c r="V58" s="156">
        <f t="shared" si="23"/>
        <v>50000</v>
      </c>
      <c r="W58" s="156">
        <f t="shared" si="23"/>
        <v>50000</v>
      </c>
      <c r="X58" s="174">
        <f t="shared" si="23"/>
        <v>50000</v>
      </c>
      <c r="Y58" s="156">
        <f t="shared" si="24"/>
        <v>50000</v>
      </c>
      <c r="Z58" s="156">
        <f t="shared" si="24"/>
        <v>50000</v>
      </c>
      <c r="AA58" s="174">
        <f t="shared" si="24"/>
        <v>50000</v>
      </c>
      <c r="AB58" s="156">
        <f t="shared" si="24"/>
        <v>50000</v>
      </c>
      <c r="AC58" s="156">
        <f t="shared" si="24"/>
        <v>50000</v>
      </c>
      <c r="AD58" s="174">
        <f t="shared" si="24"/>
        <v>50000</v>
      </c>
      <c r="AE58" s="156">
        <f t="shared" si="24"/>
        <v>50000</v>
      </c>
      <c r="AF58" s="156">
        <f t="shared" si="24"/>
        <v>50000</v>
      </c>
      <c r="AG58" s="174">
        <f t="shared" si="24"/>
        <v>50000</v>
      </c>
      <c r="AH58" s="156">
        <f t="shared" si="24"/>
        <v>50000</v>
      </c>
      <c r="AI58" s="156">
        <f t="shared" si="24"/>
        <v>50000</v>
      </c>
      <c r="AJ58" s="174">
        <f t="shared" si="24"/>
        <v>50000</v>
      </c>
      <c r="AK58" s="156">
        <f t="shared" si="24"/>
        <v>50000</v>
      </c>
      <c r="AL58" s="156">
        <f t="shared" si="24"/>
        <v>50000</v>
      </c>
      <c r="AM58" s="174">
        <f t="shared" si="24"/>
        <v>50000</v>
      </c>
      <c r="AN58" s="156">
        <f t="shared" si="24"/>
        <v>50000</v>
      </c>
      <c r="AO58" s="156">
        <f t="shared" si="24"/>
        <v>50000</v>
      </c>
      <c r="AP58" s="174">
        <f t="shared" si="24"/>
        <v>50000</v>
      </c>
      <c r="AQ58" s="156">
        <f t="shared" si="24"/>
        <v>50000</v>
      </c>
      <c r="AR58" s="156">
        <f t="shared" si="24"/>
        <v>50000</v>
      </c>
      <c r="AS58" s="174">
        <f t="shared" si="24"/>
        <v>50000</v>
      </c>
      <c r="AT58" s="156">
        <f t="shared" si="24"/>
        <v>50000</v>
      </c>
      <c r="AU58" s="156">
        <f t="shared" si="24"/>
        <v>50000</v>
      </c>
      <c r="AV58" s="174">
        <f t="shared" si="24"/>
        <v>50000</v>
      </c>
      <c r="AW58" s="156">
        <f t="shared" si="24"/>
        <v>50000</v>
      </c>
      <c r="AX58" s="156">
        <f t="shared" si="24"/>
        <v>50000</v>
      </c>
      <c r="AY58" s="174">
        <f t="shared" si="24"/>
        <v>50000</v>
      </c>
      <c r="AZ58" s="156">
        <f t="shared" si="24"/>
        <v>50000</v>
      </c>
      <c r="BA58" s="156">
        <f t="shared" si="24"/>
        <v>50000</v>
      </c>
      <c r="BB58" s="174">
        <f t="shared" si="24"/>
        <v>50000</v>
      </c>
      <c r="BC58" s="156">
        <f t="shared" si="24"/>
        <v>50000</v>
      </c>
      <c r="BD58" s="156">
        <f t="shared" si="24"/>
        <v>50000</v>
      </c>
      <c r="BE58" s="174">
        <f t="shared" si="24"/>
        <v>50000</v>
      </c>
      <c r="BF58" s="156">
        <f t="shared" si="24"/>
        <v>50000</v>
      </c>
    </row>
    <row r="59" spans="1:58" s="153" customFormat="1" ht="21.75" customHeight="1">
      <c r="A59" s="177" t="s">
        <v>39</v>
      </c>
      <c r="B59" s="178"/>
      <c r="C59" s="178"/>
      <c r="D59" s="179"/>
      <c r="E59" s="180"/>
      <c r="F59" s="179"/>
      <c r="G59" s="179"/>
      <c r="H59" s="181">
        <f>SUM(H51:H58)</f>
        <v>500000</v>
      </c>
      <c r="I59" s="182">
        <f>SUM(I51:I58)</f>
        <v>500000</v>
      </c>
      <c r="J59" s="183">
        <f aca="true" t="shared" si="25" ref="J59:BF59">SUM(J51:J58)</f>
        <v>500000</v>
      </c>
      <c r="K59" s="183">
        <f t="shared" si="25"/>
        <v>500000</v>
      </c>
      <c r="L59" s="183">
        <f t="shared" si="25"/>
        <v>500000</v>
      </c>
      <c r="M59" s="183">
        <f t="shared" si="25"/>
        <v>500000</v>
      </c>
      <c r="N59" s="183">
        <f t="shared" si="25"/>
        <v>500000</v>
      </c>
      <c r="O59" s="183">
        <f t="shared" si="25"/>
        <v>500000</v>
      </c>
      <c r="P59" s="183">
        <f t="shared" si="25"/>
        <v>500000</v>
      </c>
      <c r="Q59" s="183">
        <f t="shared" si="25"/>
        <v>500000</v>
      </c>
      <c r="R59" s="184">
        <f t="shared" si="25"/>
        <v>500000</v>
      </c>
      <c r="S59" s="183">
        <f t="shared" si="25"/>
        <v>500000</v>
      </c>
      <c r="T59" s="183">
        <f t="shared" si="25"/>
        <v>500000</v>
      </c>
      <c r="U59" s="184">
        <f t="shared" si="25"/>
        <v>500000</v>
      </c>
      <c r="V59" s="183">
        <f t="shared" si="25"/>
        <v>500000</v>
      </c>
      <c r="W59" s="183">
        <f t="shared" si="25"/>
        <v>500000</v>
      </c>
      <c r="X59" s="184">
        <f t="shared" si="25"/>
        <v>500000</v>
      </c>
      <c r="Y59" s="183">
        <f t="shared" si="25"/>
        <v>500000</v>
      </c>
      <c r="Z59" s="183">
        <f t="shared" si="25"/>
        <v>500000</v>
      </c>
      <c r="AA59" s="184">
        <f t="shared" si="25"/>
        <v>500000</v>
      </c>
      <c r="AB59" s="183">
        <f t="shared" si="25"/>
        <v>500000</v>
      </c>
      <c r="AC59" s="183">
        <f t="shared" si="25"/>
        <v>500000</v>
      </c>
      <c r="AD59" s="184">
        <f t="shared" si="25"/>
        <v>500000</v>
      </c>
      <c r="AE59" s="183">
        <f t="shared" si="25"/>
        <v>500000</v>
      </c>
      <c r="AF59" s="183">
        <f t="shared" si="25"/>
        <v>500000</v>
      </c>
      <c r="AG59" s="184">
        <f t="shared" si="25"/>
        <v>500000</v>
      </c>
      <c r="AH59" s="183">
        <f t="shared" si="25"/>
        <v>500000</v>
      </c>
      <c r="AI59" s="183">
        <f t="shared" si="25"/>
        <v>500000</v>
      </c>
      <c r="AJ59" s="184">
        <f t="shared" si="25"/>
        <v>500000</v>
      </c>
      <c r="AK59" s="183">
        <f t="shared" si="25"/>
        <v>500000</v>
      </c>
      <c r="AL59" s="183">
        <f t="shared" si="25"/>
        <v>500000</v>
      </c>
      <c r="AM59" s="184">
        <f t="shared" si="25"/>
        <v>500000</v>
      </c>
      <c r="AN59" s="183">
        <f t="shared" si="25"/>
        <v>500000</v>
      </c>
      <c r="AO59" s="183">
        <f t="shared" si="25"/>
        <v>500000</v>
      </c>
      <c r="AP59" s="184">
        <f t="shared" si="25"/>
        <v>500000</v>
      </c>
      <c r="AQ59" s="183">
        <f t="shared" si="25"/>
        <v>500000</v>
      </c>
      <c r="AR59" s="183">
        <f t="shared" si="25"/>
        <v>500000</v>
      </c>
      <c r="AS59" s="184">
        <f t="shared" si="25"/>
        <v>500000</v>
      </c>
      <c r="AT59" s="183">
        <f t="shared" si="25"/>
        <v>500000</v>
      </c>
      <c r="AU59" s="183">
        <f t="shared" si="25"/>
        <v>500000</v>
      </c>
      <c r="AV59" s="184">
        <f t="shared" si="25"/>
        <v>500000</v>
      </c>
      <c r="AW59" s="183">
        <f t="shared" si="25"/>
        <v>500000</v>
      </c>
      <c r="AX59" s="183">
        <f t="shared" si="25"/>
        <v>500000</v>
      </c>
      <c r="AY59" s="184">
        <f t="shared" si="25"/>
        <v>500000</v>
      </c>
      <c r="AZ59" s="183">
        <f t="shared" si="25"/>
        <v>500000</v>
      </c>
      <c r="BA59" s="183">
        <f t="shared" si="25"/>
        <v>500000</v>
      </c>
      <c r="BB59" s="184">
        <f t="shared" si="25"/>
        <v>500000</v>
      </c>
      <c r="BC59" s="183">
        <f t="shared" si="25"/>
        <v>500000</v>
      </c>
      <c r="BD59" s="183">
        <f t="shared" si="25"/>
        <v>500000</v>
      </c>
      <c r="BE59" s="184">
        <f t="shared" si="25"/>
        <v>500000</v>
      </c>
      <c r="BF59" s="183">
        <f t="shared" si="25"/>
        <v>500000</v>
      </c>
    </row>
    <row r="60" spans="1:58" s="153" customFormat="1" ht="15.75">
      <c r="A60" s="176" t="s">
        <v>213</v>
      </c>
      <c r="B60" s="185"/>
      <c r="C60" s="44"/>
      <c r="D60" s="154"/>
      <c r="E60" s="155"/>
      <c r="F60" s="154"/>
      <c r="G60" s="154"/>
      <c r="H60" s="157"/>
      <c r="I60" s="173"/>
      <c r="J60" s="156"/>
      <c r="K60" s="156"/>
      <c r="L60" s="156"/>
      <c r="M60" s="156"/>
      <c r="N60" s="156"/>
      <c r="O60" s="156"/>
      <c r="P60" s="156"/>
      <c r="Q60" s="156"/>
      <c r="R60" s="174"/>
      <c r="S60" s="156"/>
      <c r="T60" s="156"/>
      <c r="U60" s="174"/>
      <c r="V60" s="156"/>
      <c r="W60" s="156"/>
      <c r="X60" s="174"/>
      <c r="Y60" s="156"/>
      <c r="Z60" s="156"/>
      <c r="AA60" s="174"/>
      <c r="AB60" s="156"/>
      <c r="AC60" s="156"/>
      <c r="AD60" s="174"/>
      <c r="AE60" s="156"/>
      <c r="AF60" s="156"/>
      <c r="AG60" s="174"/>
      <c r="AH60" s="156"/>
      <c r="AI60" s="156"/>
      <c r="AJ60" s="174"/>
      <c r="AK60" s="156"/>
      <c r="AL60" s="156"/>
      <c r="AM60" s="174"/>
      <c r="AN60" s="156"/>
      <c r="AO60" s="156"/>
      <c r="AP60" s="174"/>
      <c r="AQ60" s="156"/>
      <c r="AR60" s="156"/>
      <c r="AS60" s="174"/>
      <c r="AT60" s="156"/>
      <c r="AU60" s="156"/>
      <c r="AV60" s="174"/>
      <c r="AW60" s="156"/>
      <c r="AX60" s="156"/>
      <c r="AY60" s="174"/>
      <c r="AZ60" s="156"/>
      <c r="BA60" s="156"/>
      <c r="BB60" s="174"/>
      <c r="BC60" s="156"/>
      <c r="BD60" s="156"/>
      <c r="BE60" s="174"/>
      <c r="BF60" s="156"/>
    </row>
    <row r="61" spans="1:58" s="153" customFormat="1" ht="18">
      <c r="A61" s="74" t="s">
        <v>214</v>
      </c>
      <c r="B61" s="44"/>
      <c r="C61" s="44"/>
      <c r="D61" s="154"/>
      <c r="E61" s="155"/>
      <c r="F61" s="154"/>
      <c r="G61" s="154"/>
      <c r="H61" s="157">
        <v>300000</v>
      </c>
      <c r="I61" s="173">
        <f>H61</f>
        <v>300000</v>
      </c>
      <c r="J61" s="156">
        <f aca="true" t="shared" si="26" ref="J61:BB61">I61</f>
        <v>300000</v>
      </c>
      <c r="K61" s="156">
        <f t="shared" si="26"/>
        <v>300000</v>
      </c>
      <c r="L61" s="156">
        <f t="shared" si="26"/>
        <v>300000</v>
      </c>
      <c r="M61" s="156">
        <f t="shared" si="26"/>
        <v>300000</v>
      </c>
      <c r="N61" s="156">
        <f t="shared" si="26"/>
        <v>300000</v>
      </c>
      <c r="O61" s="156">
        <f t="shared" si="26"/>
        <v>300000</v>
      </c>
      <c r="P61" s="156">
        <f t="shared" si="26"/>
        <v>300000</v>
      </c>
      <c r="Q61" s="156">
        <f t="shared" si="26"/>
        <v>300000</v>
      </c>
      <c r="R61" s="174">
        <f t="shared" si="26"/>
        <v>300000</v>
      </c>
      <c r="S61" s="156">
        <f t="shared" si="26"/>
        <v>300000</v>
      </c>
      <c r="T61" s="156">
        <f t="shared" si="26"/>
        <v>300000</v>
      </c>
      <c r="U61" s="174">
        <f t="shared" si="26"/>
        <v>300000</v>
      </c>
      <c r="V61" s="156">
        <f t="shared" si="26"/>
        <v>300000</v>
      </c>
      <c r="W61" s="156">
        <f t="shared" si="26"/>
        <v>300000</v>
      </c>
      <c r="X61" s="174">
        <f t="shared" si="26"/>
        <v>300000</v>
      </c>
      <c r="Y61" s="156">
        <f t="shared" si="26"/>
        <v>300000</v>
      </c>
      <c r="Z61" s="156">
        <f t="shared" si="26"/>
        <v>300000</v>
      </c>
      <c r="AA61" s="174">
        <f t="shared" si="26"/>
        <v>300000</v>
      </c>
      <c r="AB61" s="156">
        <f t="shared" si="26"/>
        <v>300000</v>
      </c>
      <c r="AC61" s="156">
        <f t="shared" si="26"/>
        <v>300000</v>
      </c>
      <c r="AD61" s="174">
        <f t="shared" si="26"/>
        <v>300000</v>
      </c>
      <c r="AE61" s="156">
        <f t="shared" si="26"/>
        <v>300000</v>
      </c>
      <c r="AF61" s="156">
        <f t="shared" si="26"/>
        <v>300000</v>
      </c>
      <c r="AG61" s="174">
        <f t="shared" si="26"/>
        <v>300000</v>
      </c>
      <c r="AH61" s="156">
        <f t="shared" si="26"/>
        <v>300000</v>
      </c>
      <c r="AI61" s="156">
        <f t="shared" si="26"/>
        <v>300000</v>
      </c>
      <c r="AJ61" s="174">
        <f t="shared" si="26"/>
        <v>300000</v>
      </c>
      <c r="AK61" s="156">
        <f t="shared" si="26"/>
        <v>300000</v>
      </c>
      <c r="AL61" s="156">
        <f t="shared" si="26"/>
        <v>300000</v>
      </c>
      <c r="AM61" s="174">
        <f t="shared" si="26"/>
        <v>300000</v>
      </c>
      <c r="AN61" s="156">
        <f t="shared" si="26"/>
        <v>300000</v>
      </c>
      <c r="AO61" s="156">
        <f t="shared" si="26"/>
        <v>300000</v>
      </c>
      <c r="AP61" s="174">
        <f t="shared" si="26"/>
        <v>300000</v>
      </c>
      <c r="AQ61" s="156">
        <f t="shared" si="26"/>
        <v>300000</v>
      </c>
      <c r="AR61" s="156">
        <f t="shared" si="26"/>
        <v>300000</v>
      </c>
      <c r="AS61" s="174">
        <f t="shared" si="26"/>
        <v>300000</v>
      </c>
      <c r="AT61" s="156">
        <f t="shared" si="26"/>
        <v>300000</v>
      </c>
      <c r="AU61" s="156">
        <f t="shared" si="26"/>
        <v>300000</v>
      </c>
      <c r="AV61" s="174">
        <f t="shared" si="26"/>
        <v>300000</v>
      </c>
      <c r="AW61" s="156">
        <f t="shared" si="26"/>
        <v>300000</v>
      </c>
      <c r="AX61" s="156">
        <f t="shared" si="26"/>
        <v>300000</v>
      </c>
      <c r="AY61" s="174">
        <f t="shared" si="26"/>
        <v>300000</v>
      </c>
      <c r="AZ61" s="156">
        <f t="shared" si="26"/>
        <v>300000</v>
      </c>
      <c r="BA61" s="156">
        <f t="shared" si="26"/>
        <v>300000</v>
      </c>
      <c r="BB61" s="174">
        <f t="shared" si="26"/>
        <v>300000</v>
      </c>
      <c r="BC61" s="156">
        <f>BB61</f>
        <v>300000</v>
      </c>
      <c r="BD61" s="156">
        <f>BC61</f>
        <v>300000</v>
      </c>
      <c r="BE61" s="174">
        <f>BD61</f>
        <v>300000</v>
      </c>
      <c r="BF61" s="156">
        <f>BE61</f>
        <v>300000</v>
      </c>
    </row>
    <row r="62" spans="1:58" s="153" customFormat="1" ht="19.5" customHeight="1">
      <c r="A62" s="158" t="s">
        <v>41</v>
      </c>
      <c r="B62" s="159"/>
      <c r="C62" s="159"/>
      <c r="D62" s="160"/>
      <c r="E62" s="161"/>
      <c r="F62" s="162"/>
      <c r="G62" s="162"/>
      <c r="H62" s="163">
        <f>SUM(H61:H61)</f>
        <v>300000</v>
      </c>
      <c r="I62" s="164">
        <f>SUM(I61:I61)</f>
        <v>300000</v>
      </c>
      <c r="J62" s="165">
        <f aca="true" t="shared" si="27" ref="J62:BF62">SUM(J61:J61)</f>
        <v>300000</v>
      </c>
      <c r="K62" s="165">
        <f t="shared" si="27"/>
        <v>300000</v>
      </c>
      <c r="L62" s="165">
        <f t="shared" si="27"/>
        <v>300000</v>
      </c>
      <c r="M62" s="165">
        <f t="shared" si="27"/>
        <v>300000</v>
      </c>
      <c r="N62" s="165">
        <f t="shared" si="27"/>
        <v>300000</v>
      </c>
      <c r="O62" s="165">
        <f t="shared" si="27"/>
        <v>300000</v>
      </c>
      <c r="P62" s="165">
        <f t="shared" si="27"/>
        <v>300000</v>
      </c>
      <c r="Q62" s="165">
        <f t="shared" si="27"/>
        <v>300000</v>
      </c>
      <c r="R62" s="166">
        <f t="shared" si="27"/>
        <v>300000</v>
      </c>
      <c r="S62" s="165">
        <f t="shared" si="27"/>
        <v>300000</v>
      </c>
      <c r="T62" s="165">
        <f t="shared" si="27"/>
        <v>300000</v>
      </c>
      <c r="U62" s="166">
        <f t="shared" si="27"/>
        <v>300000</v>
      </c>
      <c r="V62" s="165">
        <f t="shared" si="27"/>
        <v>300000</v>
      </c>
      <c r="W62" s="165">
        <f t="shared" si="27"/>
        <v>300000</v>
      </c>
      <c r="X62" s="166">
        <f t="shared" si="27"/>
        <v>300000</v>
      </c>
      <c r="Y62" s="165">
        <f t="shared" si="27"/>
        <v>300000</v>
      </c>
      <c r="Z62" s="165">
        <f t="shared" si="27"/>
        <v>300000</v>
      </c>
      <c r="AA62" s="166">
        <f t="shared" si="27"/>
        <v>300000</v>
      </c>
      <c r="AB62" s="165">
        <f t="shared" si="27"/>
        <v>300000</v>
      </c>
      <c r="AC62" s="165">
        <f t="shared" si="27"/>
        <v>300000</v>
      </c>
      <c r="AD62" s="166">
        <f t="shared" si="27"/>
        <v>300000</v>
      </c>
      <c r="AE62" s="165">
        <f t="shared" si="27"/>
        <v>300000</v>
      </c>
      <c r="AF62" s="165">
        <f t="shared" si="27"/>
        <v>300000</v>
      </c>
      <c r="AG62" s="166">
        <f t="shared" si="27"/>
        <v>300000</v>
      </c>
      <c r="AH62" s="165">
        <f t="shared" si="27"/>
        <v>300000</v>
      </c>
      <c r="AI62" s="165">
        <f t="shared" si="27"/>
        <v>300000</v>
      </c>
      <c r="AJ62" s="166">
        <f t="shared" si="27"/>
        <v>300000</v>
      </c>
      <c r="AK62" s="165">
        <f t="shared" si="27"/>
        <v>300000</v>
      </c>
      <c r="AL62" s="165">
        <f t="shared" si="27"/>
        <v>300000</v>
      </c>
      <c r="AM62" s="166">
        <f t="shared" si="27"/>
        <v>300000</v>
      </c>
      <c r="AN62" s="165">
        <f t="shared" si="27"/>
        <v>300000</v>
      </c>
      <c r="AO62" s="165">
        <f t="shared" si="27"/>
        <v>300000</v>
      </c>
      <c r="AP62" s="166">
        <f t="shared" si="27"/>
        <v>300000</v>
      </c>
      <c r="AQ62" s="165">
        <f t="shared" si="27"/>
        <v>300000</v>
      </c>
      <c r="AR62" s="165">
        <f t="shared" si="27"/>
        <v>300000</v>
      </c>
      <c r="AS62" s="166">
        <f t="shared" si="27"/>
        <v>300000</v>
      </c>
      <c r="AT62" s="165">
        <f t="shared" si="27"/>
        <v>300000</v>
      </c>
      <c r="AU62" s="165">
        <f t="shared" si="27"/>
        <v>300000</v>
      </c>
      <c r="AV62" s="166">
        <f t="shared" si="27"/>
        <v>300000</v>
      </c>
      <c r="AW62" s="165">
        <f t="shared" si="27"/>
        <v>300000</v>
      </c>
      <c r="AX62" s="165">
        <f t="shared" si="27"/>
        <v>300000</v>
      </c>
      <c r="AY62" s="166">
        <f t="shared" si="27"/>
        <v>300000</v>
      </c>
      <c r="AZ62" s="165">
        <f t="shared" si="27"/>
        <v>300000</v>
      </c>
      <c r="BA62" s="165">
        <f t="shared" si="27"/>
        <v>300000</v>
      </c>
      <c r="BB62" s="166">
        <f t="shared" si="27"/>
        <v>300000</v>
      </c>
      <c r="BC62" s="165">
        <f t="shared" si="27"/>
        <v>300000</v>
      </c>
      <c r="BD62" s="165">
        <f t="shared" si="27"/>
        <v>300000</v>
      </c>
      <c r="BE62" s="166">
        <f t="shared" si="27"/>
        <v>300000</v>
      </c>
      <c r="BF62" s="165">
        <f t="shared" si="27"/>
        <v>300000</v>
      </c>
    </row>
    <row r="63" spans="1:58" s="153" customFormat="1" ht="21.75" customHeight="1">
      <c r="A63" s="75" t="s">
        <v>215</v>
      </c>
      <c r="B63" s="186"/>
      <c r="C63" s="187"/>
      <c r="D63" s="188"/>
      <c r="E63" s="189"/>
      <c r="F63" s="188"/>
      <c r="G63" s="188"/>
      <c r="H63" s="190">
        <f>(H20+H25)*0.75</f>
        <v>1802430.0000000005</v>
      </c>
      <c r="I63" s="191">
        <f>(I20+I25)*0.75</f>
        <v>1802430.0000000005</v>
      </c>
      <c r="J63" s="191">
        <f aca="true" t="shared" si="28" ref="J63:BF63">(J20+J25)*0.75</f>
        <v>1802430.0000000005</v>
      </c>
      <c r="K63" s="191">
        <f t="shared" si="28"/>
        <v>1802430.0000000005</v>
      </c>
      <c r="L63" s="191">
        <f t="shared" si="28"/>
        <v>1802430.0000000005</v>
      </c>
      <c r="M63" s="191">
        <f t="shared" si="28"/>
        <v>1802430.0000000005</v>
      </c>
      <c r="N63" s="191">
        <f t="shared" si="28"/>
        <v>1802430.0000000005</v>
      </c>
      <c r="O63" s="191">
        <f t="shared" si="28"/>
        <v>1802430.0000000005</v>
      </c>
      <c r="P63" s="191">
        <f t="shared" si="28"/>
        <v>1802430.0000000005</v>
      </c>
      <c r="Q63" s="191">
        <f t="shared" si="28"/>
        <v>1802430.0000000005</v>
      </c>
      <c r="R63" s="191">
        <f t="shared" si="28"/>
        <v>1802430.0000000005</v>
      </c>
      <c r="S63" s="191">
        <f t="shared" si="28"/>
        <v>1802430.0000000005</v>
      </c>
      <c r="T63" s="191">
        <f t="shared" si="28"/>
        <v>1802430.0000000005</v>
      </c>
      <c r="U63" s="191">
        <f t="shared" si="28"/>
        <v>1802430.0000000005</v>
      </c>
      <c r="V63" s="191">
        <f t="shared" si="28"/>
        <v>1802430.0000000005</v>
      </c>
      <c r="W63" s="191">
        <f t="shared" si="28"/>
        <v>1802430.0000000005</v>
      </c>
      <c r="X63" s="191">
        <f t="shared" si="28"/>
        <v>1802430.0000000005</v>
      </c>
      <c r="Y63" s="191">
        <f t="shared" si="28"/>
        <v>1802430.0000000005</v>
      </c>
      <c r="Z63" s="191">
        <f t="shared" si="28"/>
        <v>1802430.0000000005</v>
      </c>
      <c r="AA63" s="191">
        <f t="shared" si="28"/>
        <v>1802430.0000000005</v>
      </c>
      <c r="AB63" s="191">
        <f t="shared" si="28"/>
        <v>1802430.0000000005</v>
      </c>
      <c r="AC63" s="191">
        <f t="shared" si="28"/>
        <v>1802430.0000000005</v>
      </c>
      <c r="AD63" s="191">
        <f t="shared" si="28"/>
        <v>1802430.0000000005</v>
      </c>
      <c r="AE63" s="191">
        <f t="shared" si="28"/>
        <v>1802430.0000000005</v>
      </c>
      <c r="AF63" s="191">
        <f t="shared" si="28"/>
        <v>1802430.0000000005</v>
      </c>
      <c r="AG63" s="191">
        <f t="shared" si="28"/>
        <v>1802430.0000000005</v>
      </c>
      <c r="AH63" s="191">
        <f t="shared" si="28"/>
        <v>1802430.0000000005</v>
      </c>
      <c r="AI63" s="191">
        <f t="shared" si="28"/>
        <v>1802430.0000000005</v>
      </c>
      <c r="AJ63" s="191">
        <f t="shared" si="28"/>
        <v>1802430.0000000005</v>
      </c>
      <c r="AK63" s="191">
        <f t="shared" si="28"/>
        <v>1802430.0000000005</v>
      </c>
      <c r="AL63" s="191">
        <f t="shared" si="28"/>
        <v>1802430.0000000005</v>
      </c>
      <c r="AM63" s="191">
        <f t="shared" si="28"/>
        <v>1802430.0000000005</v>
      </c>
      <c r="AN63" s="191">
        <f t="shared" si="28"/>
        <v>1802430.0000000005</v>
      </c>
      <c r="AO63" s="191">
        <f t="shared" si="28"/>
        <v>1802430.0000000005</v>
      </c>
      <c r="AP63" s="191">
        <f t="shared" si="28"/>
        <v>1802430.0000000005</v>
      </c>
      <c r="AQ63" s="191">
        <f t="shared" si="28"/>
        <v>1802430.0000000005</v>
      </c>
      <c r="AR63" s="191">
        <f t="shared" si="28"/>
        <v>1802430.0000000005</v>
      </c>
      <c r="AS63" s="191">
        <f t="shared" si="28"/>
        <v>1802430.0000000005</v>
      </c>
      <c r="AT63" s="191">
        <f t="shared" si="28"/>
        <v>1802430.0000000005</v>
      </c>
      <c r="AU63" s="191">
        <f t="shared" si="28"/>
        <v>1802430.0000000005</v>
      </c>
      <c r="AV63" s="191">
        <f t="shared" si="28"/>
        <v>1802430.0000000005</v>
      </c>
      <c r="AW63" s="191">
        <f t="shared" si="28"/>
        <v>1802430.0000000005</v>
      </c>
      <c r="AX63" s="191">
        <f t="shared" si="28"/>
        <v>1802430.0000000005</v>
      </c>
      <c r="AY63" s="191">
        <f t="shared" si="28"/>
        <v>1802430.0000000005</v>
      </c>
      <c r="AZ63" s="191">
        <f t="shared" si="28"/>
        <v>1802430.0000000005</v>
      </c>
      <c r="BA63" s="191">
        <f t="shared" si="28"/>
        <v>1802430.0000000005</v>
      </c>
      <c r="BB63" s="191">
        <f t="shared" si="28"/>
        <v>1802430.0000000005</v>
      </c>
      <c r="BC63" s="191">
        <f t="shared" si="28"/>
        <v>1802430.0000000005</v>
      </c>
      <c r="BD63" s="191">
        <f t="shared" si="28"/>
        <v>1802430.0000000005</v>
      </c>
      <c r="BE63" s="191">
        <f t="shared" si="28"/>
        <v>1802430.0000000005</v>
      </c>
      <c r="BF63" s="191">
        <f t="shared" si="28"/>
        <v>1802430.0000000005</v>
      </c>
    </row>
    <row r="64" spans="1:58" s="153" customFormat="1" ht="24" customHeight="1">
      <c r="A64" s="75" t="s">
        <v>216</v>
      </c>
      <c r="B64" s="186"/>
      <c r="C64" s="187"/>
      <c r="D64" s="188"/>
      <c r="E64" s="189"/>
      <c r="F64" s="188"/>
      <c r="G64" s="188"/>
      <c r="H64" s="190">
        <f aca="true" t="shared" si="29" ref="H64:BB64">(H62+H59+H49+H38)*0.5</f>
        <v>1042500</v>
      </c>
      <c r="I64" s="191">
        <f>(I62+I59+I49+I38)*0.5</f>
        <v>1042500</v>
      </c>
      <c r="J64" s="192">
        <f t="shared" si="29"/>
        <v>1042500</v>
      </c>
      <c r="K64" s="192">
        <f t="shared" si="29"/>
        <v>1042500</v>
      </c>
      <c r="L64" s="192">
        <f t="shared" si="29"/>
        <v>1042500</v>
      </c>
      <c r="M64" s="192">
        <f t="shared" si="29"/>
        <v>1042500</v>
      </c>
      <c r="N64" s="192">
        <f t="shared" si="29"/>
        <v>1042500</v>
      </c>
      <c r="O64" s="192">
        <f t="shared" si="29"/>
        <v>1042500</v>
      </c>
      <c r="P64" s="192">
        <f t="shared" si="29"/>
        <v>1042500</v>
      </c>
      <c r="Q64" s="192">
        <f t="shared" si="29"/>
        <v>1042500</v>
      </c>
      <c r="R64" s="193">
        <f t="shared" si="29"/>
        <v>1042500</v>
      </c>
      <c r="S64" s="192">
        <f t="shared" si="29"/>
        <v>1042500</v>
      </c>
      <c r="T64" s="192">
        <f t="shared" si="29"/>
        <v>1042500</v>
      </c>
      <c r="U64" s="193">
        <f t="shared" si="29"/>
        <v>1042500</v>
      </c>
      <c r="V64" s="192">
        <f t="shared" si="29"/>
        <v>1042500</v>
      </c>
      <c r="W64" s="192">
        <f t="shared" si="29"/>
        <v>1042500</v>
      </c>
      <c r="X64" s="193">
        <f t="shared" si="29"/>
        <v>1042500</v>
      </c>
      <c r="Y64" s="192">
        <f t="shared" si="29"/>
        <v>1042500</v>
      </c>
      <c r="Z64" s="192">
        <f t="shared" si="29"/>
        <v>1042500</v>
      </c>
      <c r="AA64" s="193">
        <f t="shared" si="29"/>
        <v>1042500</v>
      </c>
      <c r="AB64" s="192">
        <f t="shared" si="29"/>
        <v>1042500</v>
      </c>
      <c r="AC64" s="192">
        <f t="shared" si="29"/>
        <v>1042500</v>
      </c>
      <c r="AD64" s="193">
        <f t="shared" si="29"/>
        <v>1042500</v>
      </c>
      <c r="AE64" s="192">
        <f t="shared" si="29"/>
        <v>1042500</v>
      </c>
      <c r="AF64" s="192">
        <f t="shared" si="29"/>
        <v>1042500</v>
      </c>
      <c r="AG64" s="193">
        <f t="shared" si="29"/>
        <v>1042500</v>
      </c>
      <c r="AH64" s="192">
        <f t="shared" si="29"/>
        <v>1042500</v>
      </c>
      <c r="AI64" s="192">
        <f t="shared" si="29"/>
        <v>1042500</v>
      </c>
      <c r="AJ64" s="193">
        <f t="shared" si="29"/>
        <v>1042500</v>
      </c>
      <c r="AK64" s="192">
        <f t="shared" si="29"/>
        <v>1042500</v>
      </c>
      <c r="AL64" s="192">
        <f t="shared" si="29"/>
        <v>1042500</v>
      </c>
      <c r="AM64" s="193">
        <f t="shared" si="29"/>
        <v>1042500</v>
      </c>
      <c r="AN64" s="192">
        <f t="shared" si="29"/>
        <v>1042500</v>
      </c>
      <c r="AO64" s="192">
        <f t="shared" si="29"/>
        <v>1042500</v>
      </c>
      <c r="AP64" s="193">
        <f t="shared" si="29"/>
        <v>1042500</v>
      </c>
      <c r="AQ64" s="192">
        <f t="shared" si="29"/>
        <v>1042500</v>
      </c>
      <c r="AR64" s="192">
        <f t="shared" si="29"/>
        <v>1042500</v>
      </c>
      <c r="AS64" s="193">
        <f t="shared" si="29"/>
        <v>1042500</v>
      </c>
      <c r="AT64" s="192">
        <f t="shared" si="29"/>
        <v>1042500</v>
      </c>
      <c r="AU64" s="192">
        <f t="shared" si="29"/>
        <v>1042500</v>
      </c>
      <c r="AV64" s="193">
        <f t="shared" si="29"/>
        <v>1042500</v>
      </c>
      <c r="AW64" s="192">
        <f t="shared" si="29"/>
        <v>1042500</v>
      </c>
      <c r="AX64" s="192">
        <f t="shared" si="29"/>
        <v>1042500</v>
      </c>
      <c r="AY64" s="193">
        <f t="shared" si="29"/>
        <v>1042500</v>
      </c>
      <c r="AZ64" s="192">
        <f t="shared" si="29"/>
        <v>1042500</v>
      </c>
      <c r="BA64" s="192">
        <f t="shared" si="29"/>
        <v>1042500</v>
      </c>
      <c r="BB64" s="193">
        <f t="shared" si="29"/>
        <v>1042500</v>
      </c>
      <c r="BC64" s="192">
        <f>(BC62+BC59+BC49+BC38)*0.5</f>
        <v>1042500</v>
      </c>
      <c r="BD64" s="192">
        <f>(BD62+BD59+BD49+BD38)*0.5</f>
        <v>1042500</v>
      </c>
      <c r="BE64" s="193">
        <f>(BE62+BE59+BE49+BE38)*0.5</f>
        <v>1042500</v>
      </c>
      <c r="BF64" s="192">
        <f>(BF62+BF59+BF49+BF38)*0.5</f>
        <v>1042500</v>
      </c>
    </row>
    <row r="65" spans="1:58" s="153" customFormat="1" ht="18" customHeight="1">
      <c r="A65" s="167" t="s">
        <v>217</v>
      </c>
      <c r="B65" s="194"/>
      <c r="C65" s="168"/>
      <c r="D65" s="169"/>
      <c r="E65" s="170"/>
      <c r="F65" s="169"/>
      <c r="G65" s="169"/>
      <c r="H65" s="172"/>
      <c r="I65" s="173"/>
      <c r="J65" s="156"/>
      <c r="K65" s="156"/>
      <c r="L65" s="156"/>
      <c r="M65" s="156"/>
      <c r="N65" s="156"/>
      <c r="O65" s="156"/>
      <c r="P65" s="156"/>
      <c r="Q65" s="156"/>
      <c r="R65" s="174"/>
      <c r="S65" s="156"/>
      <c r="T65" s="156"/>
      <c r="U65" s="174"/>
      <c r="V65" s="156"/>
      <c r="W65" s="156"/>
      <c r="X65" s="174"/>
      <c r="Y65" s="156"/>
      <c r="Z65" s="156"/>
      <c r="AA65" s="174"/>
      <c r="AB65" s="156"/>
      <c r="AC65" s="156"/>
      <c r="AD65" s="174"/>
      <c r="AE65" s="156"/>
      <c r="AF65" s="156"/>
      <c r="AG65" s="174"/>
      <c r="AH65" s="156"/>
      <c r="AI65" s="156"/>
      <c r="AJ65" s="174"/>
      <c r="AK65" s="156"/>
      <c r="AL65" s="156"/>
      <c r="AM65" s="174"/>
      <c r="AN65" s="156"/>
      <c r="AO65" s="156"/>
      <c r="AP65" s="174"/>
      <c r="AQ65" s="156"/>
      <c r="AR65" s="156"/>
      <c r="AS65" s="174"/>
      <c r="AT65" s="156"/>
      <c r="AU65" s="156"/>
      <c r="AV65" s="174"/>
      <c r="AW65" s="156"/>
      <c r="AX65" s="156"/>
      <c r="AY65" s="174"/>
      <c r="AZ65" s="156"/>
      <c r="BA65" s="156"/>
      <c r="BB65" s="174"/>
      <c r="BC65" s="156"/>
      <c r="BD65" s="156"/>
      <c r="BE65" s="174"/>
      <c r="BF65" s="156"/>
    </row>
    <row r="66" spans="1:58" s="153" customFormat="1" ht="18">
      <c r="A66" s="74" t="s">
        <v>218</v>
      </c>
      <c r="B66" s="44"/>
      <c r="C66" s="44"/>
      <c r="D66" s="154"/>
      <c r="E66" s="155"/>
      <c r="F66" s="154"/>
      <c r="G66" s="156">
        <v>500000</v>
      </c>
      <c r="H66" s="157">
        <f>G66/10</f>
        <v>50000</v>
      </c>
      <c r="I66" s="173">
        <f>H66</f>
        <v>50000</v>
      </c>
      <c r="J66" s="156">
        <f aca="true" t="shared" si="30" ref="J66:Y67">I66</f>
        <v>50000</v>
      </c>
      <c r="K66" s="156">
        <f t="shared" si="30"/>
        <v>50000</v>
      </c>
      <c r="L66" s="156">
        <f t="shared" si="30"/>
        <v>50000</v>
      </c>
      <c r="M66" s="156">
        <f t="shared" si="30"/>
        <v>50000</v>
      </c>
      <c r="N66" s="156">
        <f t="shared" si="30"/>
        <v>50000</v>
      </c>
      <c r="O66" s="156">
        <f t="shared" si="30"/>
        <v>50000</v>
      </c>
      <c r="P66" s="156">
        <f t="shared" si="30"/>
        <v>50000</v>
      </c>
      <c r="Q66" s="156">
        <f t="shared" si="30"/>
        <v>50000</v>
      </c>
      <c r="R66" s="174">
        <f t="shared" si="30"/>
        <v>50000</v>
      </c>
      <c r="S66" s="156"/>
      <c r="T66" s="156"/>
      <c r="U66" s="174"/>
      <c r="V66" s="156"/>
      <c r="W66" s="156"/>
      <c r="X66" s="174"/>
      <c r="Y66" s="156"/>
      <c r="Z66" s="156"/>
      <c r="AA66" s="174"/>
      <c r="AB66" s="156"/>
      <c r="AC66" s="156"/>
      <c r="AD66" s="174"/>
      <c r="AE66" s="156"/>
      <c r="AF66" s="156"/>
      <c r="AG66" s="174"/>
      <c r="AH66" s="156"/>
      <c r="AI66" s="156"/>
      <c r="AJ66" s="174"/>
      <c r="AK66" s="156"/>
      <c r="AL66" s="156"/>
      <c r="AM66" s="174"/>
      <c r="AN66" s="156"/>
      <c r="AO66" s="156"/>
      <c r="AP66" s="174"/>
      <c r="AQ66" s="156"/>
      <c r="AR66" s="156"/>
      <c r="AS66" s="174"/>
      <c r="AT66" s="156"/>
      <c r="AU66" s="156"/>
      <c r="AV66" s="174"/>
      <c r="AW66" s="156"/>
      <c r="AX66" s="156"/>
      <c r="AY66" s="174"/>
      <c r="AZ66" s="156"/>
      <c r="BA66" s="156"/>
      <c r="BB66" s="174"/>
      <c r="BC66" s="156"/>
      <c r="BD66" s="156"/>
      <c r="BE66" s="174"/>
      <c r="BF66" s="156"/>
    </row>
    <row r="67" spans="1:58" s="153" customFormat="1" ht="18">
      <c r="A67" s="74" t="s">
        <v>219</v>
      </c>
      <c r="B67" s="44"/>
      <c r="C67" s="44"/>
      <c r="D67" s="154"/>
      <c r="E67" s="155"/>
      <c r="F67" s="154"/>
      <c r="G67" s="156">
        <v>20000000</v>
      </c>
      <c r="H67" s="157">
        <v>2000000</v>
      </c>
      <c r="I67" s="173">
        <f>H67</f>
        <v>2000000</v>
      </c>
      <c r="J67" s="156">
        <f t="shared" si="30"/>
        <v>2000000</v>
      </c>
      <c r="K67" s="156">
        <f t="shared" si="30"/>
        <v>2000000</v>
      </c>
      <c r="L67" s="156">
        <f t="shared" si="30"/>
        <v>2000000</v>
      </c>
      <c r="M67" s="156">
        <f t="shared" si="30"/>
        <v>2000000</v>
      </c>
      <c r="N67" s="156">
        <f t="shared" si="30"/>
        <v>2000000</v>
      </c>
      <c r="O67" s="156">
        <f t="shared" si="30"/>
        <v>2000000</v>
      </c>
      <c r="P67" s="156">
        <f t="shared" si="30"/>
        <v>2000000</v>
      </c>
      <c r="Q67" s="156">
        <f t="shared" si="30"/>
        <v>2000000</v>
      </c>
      <c r="R67" s="174">
        <f t="shared" si="30"/>
        <v>2000000</v>
      </c>
      <c r="S67" s="156">
        <f t="shared" si="30"/>
        <v>2000000</v>
      </c>
      <c r="T67" s="156">
        <f t="shared" si="30"/>
        <v>2000000</v>
      </c>
      <c r="U67" s="174">
        <f t="shared" si="30"/>
        <v>2000000</v>
      </c>
      <c r="V67" s="156">
        <f t="shared" si="30"/>
        <v>2000000</v>
      </c>
      <c r="W67" s="156">
        <f t="shared" si="30"/>
        <v>2000000</v>
      </c>
      <c r="X67" s="174">
        <f t="shared" si="30"/>
        <v>2000000</v>
      </c>
      <c r="Y67" s="156">
        <f t="shared" si="30"/>
        <v>2000000</v>
      </c>
      <c r="Z67" s="156">
        <f aca="true" t="shared" si="31" ref="Z67:BB67">Y67</f>
        <v>2000000</v>
      </c>
      <c r="AA67" s="174">
        <f t="shared" si="31"/>
        <v>2000000</v>
      </c>
      <c r="AB67" s="156">
        <f t="shared" si="31"/>
        <v>2000000</v>
      </c>
      <c r="AC67" s="156">
        <f t="shared" si="31"/>
        <v>2000000</v>
      </c>
      <c r="AD67" s="174">
        <f t="shared" si="31"/>
        <v>2000000</v>
      </c>
      <c r="AE67" s="156">
        <f t="shared" si="31"/>
        <v>2000000</v>
      </c>
      <c r="AF67" s="156">
        <f t="shared" si="31"/>
        <v>2000000</v>
      </c>
      <c r="AG67" s="174">
        <f t="shared" si="31"/>
        <v>2000000</v>
      </c>
      <c r="AH67" s="156">
        <f t="shared" si="31"/>
        <v>2000000</v>
      </c>
      <c r="AI67" s="156">
        <f t="shared" si="31"/>
        <v>2000000</v>
      </c>
      <c r="AJ67" s="174">
        <f t="shared" si="31"/>
        <v>2000000</v>
      </c>
      <c r="AK67" s="156">
        <f t="shared" si="31"/>
        <v>2000000</v>
      </c>
      <c r="AL67" s="156">
        <f t="shared" si="31"/>
        <v>2000000</v>
      </c>
      <c r="AM67" s="174">
        <f t="shared" si="31"/>
        <v>2000000</v>
      </c>
      <c r="AN67" s="156">
        <f t="shared" si="31"/>
        <v>2000000</v>
      </c>
      <c r="AO67" s="156">
        <f t="shared" si="31"/>
        <v>2000000</v>
      </c>
      <c r="AP67" s="174">
        <f t="shared" si="31"/>
        <v>2000000</v>
      </c>
      <c r="AQ67" s="156">
        <f t="shared" si="31"/>
        <v>2000000</v>
      </c>
      <c r="AR67" s="156">
        <f t="shared" si="31"/>
        <v>2000000</v>
      </c>
      <c r="AS67" s="174">
        <f t="shared" si="31"/>
        <v>2000000</v>
      </c>
      <c r="AT67" s="156">
        <f t="shared" si="31"/>
        <v>2000000</v>
      </c>
      <c r="AU67" s="156">
        <f t="shared" si="31"/>
        <v>2000000</v>
      </c>
      <c r="AV67" s="174">
        <f t="shared" si="31"/>
        <v>2000000</v>
      </c>
      <c r="AW67" s="156">
        <f t="shared" si="31"/>
        <v>2000000</v>
      </c>
      <c r="AX67" s="156">
        <f t="shared" si="31"/>
        <v>2000000</v>
      </c>
      <c r="AY67" s="174">
        <f t="shared" si="31"/>
        <v>2000000</v>
      </c>
      <c r="AZ67" s="156">
        <f t="shared" si="31"/>
        <v>2000000</v>
      </c>
      <c r="BA67" s="156">
        <f t="shared" si="31"/>
        <v>2000000</v>
      </c>
      <c r="BB67" s="174">
        <f t="shared" si="31"/>
        <v>2000000</v>
      </c>
      <c r="BC67" s="156">
        <f>BB67</f>
        <v>2000000</v>
      </c>
      <c r="BD67" s="156">
        <f>BC67</f>
        <v>2000000</v>
      </c>
      <c r="BE67" s="174">
        <f>BD67</f>
        <v>2000000</v>
      </c>
      <c r="BF67" s="156">
        <f>BE67</f>
        <v>2000000</v>
      </c>
    </row>
    <row r="68" spans="1:58" s="153" customFormat="1" ht="23.25" customHeight="1">
      <c r="A68" s="158" t="s">
        <v>57</v>
      </c>
      <c r="B68" s="159"/>
      <c r="C68" s="159"/>
      <c r="D68" s="160"/>
      <c r="E68" s="161"/>
      <c r="F68" s="162"/>
      <c r="G68" s="162"/>
      <c r="H68" s="163">
        <f>SUM(H66:H67)</f>
        <v>2050000</v>
      </c>
      <c r="I68" s="164">
        <f>SUM(I66:I67)</f>
        <v>2050000</v>
      </c>
      <c r="J68" s="165">
        <f aca="true" t="shared" si="32" ref="J68:BF68">SUM(J66:J67)</f>
        <v>2050000</v>
      </c>
      <c r="K68" s="165">
        <f t="shared" si="32"/>
        <v>2050000</v>
      </c>
      <c r="L68" s="165">
        <f t="shared" si="32"/>
        <v>2050000</v>
      </c>
      <c r="M68" s="165">
        <f t="shared" si="32"/>
        <v>2050000</v>
      </c>
      <c r="N68" s="165">
        <f t="shared" si="32"/>
        <v>2050000</v>
      </c>
      <c r="O68" s="165">
        <f t="shared" si="32"/>
        <v>2050000</v>
      </c>
      <c r="P68" s="165">
        <f t="shared" si="32"/>
        <v>2050000</v>
      </c>
      <c r="Q68" s="165">
        <f t="shared" si="32"/>
        <v>2050000</v>
      </c>
      <c r="R68" s="166">
        <f t="shared" si="32"/>
        <v>2050000</v>
      </c>
      <c r="S68" s="165">
        <f t="shared" si="32"/>
        <v>2000000</v>
      </c>
      <c r="T68" s="165">
        <f t="shared" si="32"/>
        <v>2000000</v>
      </c>
      <c r="U68" s="166">
        <f t="shared" si="32"/>
        <v>2000000</v>
      </c>
      <c r="V68" s="165">
        <f t="shared" si="32"/>
        <v>2000000</v>
      </c>
      <c r="W68" s="165">
        <f t="shared" si="32"/>
        <v>2000000</v>
      </c>
      <c r="X68" s="166">
        <f t="shared" si="32"/>
        <v>2000000</v>
      </c>
      <c r="Y68" s="165">
        <f t="shared" si="32"/>
        <v>2000000</v>
      </c>
      <c r="Z68" s="165">
        <f t="shared" si="32"/>
        <v>2000000</v>
      </c>
      <c r="AA68" s="166">
        <f t="shared" si="32"/>
        <v>2000000</v>
      </c>
      <c r="AB68" s="165">
        <f t="shared" si="32"/>
        <v>2000000</v>
      </c>
      <c r="AC68" s="165">
        <f t="shared" si="32"/>
        <v>2000000</v>
      </c>
      <c r="AD68" s="166">
        <f t="shared" si="32"/>
        <v>2000000</v>
      </c>
      <c r="AE68" s="165">
        <f t="shared" si="32"/>
        <v>2000000</v>
      </c>
      <c r="AF68" s="165">
        <f t="shared" si="32"/>
        <v>2000000</v>
      </c>
      <c r="AG68" s="166">
        <f t="shared" si="32"/>
        <v>2000000</v>
      </c>
      <c r="AH68" s="165">
        <f t="shared" si="32"/>
        <v>2000000</v>
      </c>
      <c r="AI68" s="165">
        <f t="shared" si="32"/>
        <v>2000000</v>
      </c>
      <c r="AJ68" s="166">
        <f t="shared" si="32"/>
        <v>2000000</v>
      </c>
      <c r="AK68" s="165">
        <f t="shared" si="32"/>
        <v>2000000</v>
      </c>
      <c r="AL68" s="165">
        <f t="shared" si="32"/>
        <v>2000000</v>
      </c>
      <c r="AM68" s="166">
        <f t="shared" si="32"/>
        <v>2000000</v>
      </c>
      <c r="AN68" s="165">
        <f t="shared" si="32"/>
        <v>2000000</v>
      </c>
      <c r="AO68" s="165">
        <f t="shared" si="32"/>
        <v>2000000</v>
      </c>
      <c r="AP68" s="166">
        <f t="shared" si="32"/>
        <v>2000000</v>
      </c>
      <c r="AQ68" s="165">
        <f t="shared" si="32"/>
        <v>2000000</v>
      </c>
      <c r="AR68" s="165">
        <f t="shared" si="32"/>
        <v>2000000</v>
      </c>
      <c r="AS68" s="166">
        <f t="shared" si="32"/>
        <v>2000000</v>
      </c>
      <c r="AT68" s="165">
        <f t="shared" si="32"/>
        <v>2000000</v>
      </c>
      <c r="AU68" s="165">
        <f t="shared" si="32"/>
        <v>2000000</v>
      </c>
      <c r="AV68" s="166">
        <f t="shared" si="32"/>
        <v>2000000</v>
      </c>
      <c r="AW68" s="165">
        <f t="shared" si="32"/>
        <v>2000000</v>
      </c>
      <c r="AX68" s="165">
        <f t="shared" si="32"/>
        <v>2000000</v>
      </c>
      <c r="AY68" s="166">
        <f t="shared" si="32"/>
        <v>2000000</v>
      </c>
      <c r="AZ68" s="165">
        <f t="shared" si="32"/>
        <v>2000000</v>
      </c>
      <c r="BA68" s="165">
        <f t="shared" si="32"/>
        <v>2000000</v>
      </c>
      <c r="BB68" s="166">
        <f t="shared" si="32"/>
        <v>2000000</v>
      </c>
      <c r="BC68" s="165">
        <f t="shared" si="32"/>
        <v>2000000</v>
      </c>
      <c r="BD68" s="165">
        <f t="shared" si="32"/>
        <v>2000000</v>
      </c>
      <c r="BE68" s="166">
        <f t="shared" si="32"/>
        <v>2000000</v>
      </c>
      <c r="BF68" s="165">
        <f t="shared" si="32"/>
        <v>2000000</v>
      </c>
    </row>
    <row r="69" spans="1:58" ht="18" customHeight="1">
      <c r="A69" s="76" t="s">
        <v>74</v>
      </c>
      <c r="B69" s="77"/>
      <c r="C69" s="77"/>
      <c r="D69" s="78"/>
      <c r="E69" s="195"/>
      <c r="F69" s="78"/>
      <c r="G69" s="79"/>
      <c r="H69" s="196"/>
      <c r="I69" s="72"/>
      <c r="J69" s="48"/>
      <c r="K69" s="48"/>
      <c r="L69" s="48"/>
      <c r="M69" s="48"/>
      <c r="N69" s="48"/>
      <c r="O69" s="48"/>
      <c r="P69" s="48"/>
      <c r="Q69" s="48"/>
      <c r="R69" s="68"/>
      <c r="S69" s="48"/>
      <c r="T69" s="48"/>
      <c r="U69" s="68"/>
      <c r="V69" s="48"/>
      <c r="W69" s="48"/>
      <c r="X69" s="68"/>
      <c r="Y69" s="48"/>
      <c r="Z69" s="48"/>
      <c r="AA69" s="68"/>
      <c r="AB69" s="48"/>
      <c r="AC69" s="48"/>
      <c r="AD69" s="68"/>
      <c r="AE69" s="48"/>
      <c r="AF69" s="48"/>
      <c r="AG69" s="68"/>
      <c r="AH69" s="48"/>
      <c r="AI69" s="48"/>
      <c r="AJ69" s="68"/>
      <c r="AK69" s="48"/>
      <c r="AL69" s="48"/>
      <c r="AM69" s="68"/>
      <c r="AN69" s="48"/>
      <c r="AO69" s="48"/>
      <c r="AP69" s="68"/>
      <c r="AQ69" s="48"/>
      <c r="AR69" s="48"/>
      <c r="AS69" s="68"/>
      <c r="AT69" s="48"/>
      <c r="AU69" s="48"/>
      <c r="AV69" s="68"/>
      <c r="AW69" s="48"/>
      <c r="AX69" s="48"/>
      <c r="AY69" s="68"/>
      <c r="AZ69" s="48"/>
      <c r="BA69" s="48"/>
      <c r="BB69" s="68"/>
      <c r="BC69" s="48"/>
      <c r="BD69" s="48"/>
      <c r="BE69" s="68"/>
      <c r="BF69" s="48"/>
    </row>
    <row r="70" spans="1:58" ht="18" customHeight="1">
      <c r="A70" s="80" t="s">
        <v>73</v>
      </c>
      <c r="B70" s="46"/>
      <c r="C70" s="33"/>
      <c r="D70" s="71">
        <f>2*160</f>
        <v>320</v>
      </c>
      <c r="E70" s="19" t="s">
        <v>35</v>
      </c>
      <c r="F70" s="48">
        <f>D70*225</f>
        <v>72000</v>
      </c>
      <c r="G70" s="42">
        <f>F70</f>
        <v>72000</v>
      </c>
      <c r="H70" s="81">
        <f aca="true" t="shared" si="33" ref="H70:Q70">G70</f>
        <v>72000</v>
      </c>
      <c r="I70" s="41">
        <f t="shared" si="33"/>
        <v>72000</v>
      </c>
      <c r="J70" s="42">
        <f t="shared" si="33"/>
        <v>72000</v>
      </c>
      <c r="K70" s="42">
        <f t="shared" si="33"/>
        <v>72000</v>
      </c>
      <c r="L70" s="42">
        <f t="shared" si="33"/>
        <v>72000</v>
      </c>
      <c r="M70" s="42">
        <f t="shared" si="33"/>
        <v>72000</v>
      </c>
      <c r="N70" s="42">
        <f t="shared" si="33"/>
        <v>72000</v>
      </c>
      <c r="O70" s="42">
        <f t="shared" si="33"/>
        <v>72000</v>
      </c>
      <c r="P70" s="42">
        <f t="shared" si="33"/>
        <v>72000</v>
      </c>
      <c r="Q70" s="42">
        <f t="shared" si="33"/>
        <v>72000</v>
      </c>
      <c r="R70" s="81">
        <f>Q70</f>
        <v>72000</v>
      </c>
      <c r="S70" s="42">
        <f aca="true" t="shared" si="34" ref="S70:BB70">R70</f>
        <v>72000</v>
      </c>
      <c r="T70" s="42">
        <f t="shared" si="34"/>
        <v>72000</v>
      </c>
      <c r="U70" s="81">
        <f t="shared" si="34"/>
        <v>72000</v>
      </c>
      <c r="V70" s="42">
        <f t="shared" si="34"/>
        <v>72000</v>
      </c>
      <c r="W70" s="42">
        <f t="shared" si="34"/>
        <v>72000</v>
      </c>
      <c r="X70" s="81">
        <f t="shared" si="34"/>
        <v>72000</v>
      </c>
      <c r="Y70" s="42">
        <f t="shared" si="34"/>
        <v>72000</v>
      </c>
      <c r="Z70" s="42">
        <f t="shared" si="34"/>
        <v>72000</v>
      </c>
      <c r="AA70" s="81">
        <f t="shared" si="34"/>
        <v>72000</v>
      </c>
      <c r="AB70" s="42">
        <f t="shared" si="34"/>
        <v>72000</v>
      </c>
      <c r="AC70" s="42">
        <f t="shared" si="34"/>
        <v>72000</v>
      </c>
      <c r="AD70" s="81">
        <f t="shared" si="34"/>
        <v>72000</v>
      </c>
      <c r="AE70" s="42">
        <f t="shared" si="34"/>
        <v>72000</v>
      </c>
      <c r="AF70" s="42">
        <f t="shared" si="34"/>
        <v>72000</v>
      </c>
      <c r="AG70" s="81">
        <f t="shared" si="34"/>
        <v>72000</v>
      </c>
      <c r="AH70" s="42">
        <f t="shared" si="34"/>
        <v>72000</v>
      </c>
      <c r="AI70" s="42">
        <f t="shared" si="34"/>
        <v>72000</v>
      </c>
      <c r="AJ70" s="81">
        <f t="shared" si="34"/>
        <v>72000</v>
      </c>
      <c r="AK70" s="42">
        <f t="shared" si="34"/>
        <v>72000</v>
      </c>
      <c r="AL70" s="42">
        <f t="shared" si="34"/>
        <v>72000</v>
      </c>
      <c r="AM70" s="81">
        <f t="shared" si="34"/>
        <v>72000</v>
      </c>
      <c r="AN70" s="42">
        <f t="shared" si="34"/>
        <v>72000</v>
      </c>
      <c r="AO70" s="42">
        <f t="shared" si="34"/>
        <v>72000</v>
      </c>
      <c r="AP70" s="81">
        <f t="shared" si="34"/>
        <v>72000</v>
      </c>
      <c r="AQ70" s="42">
        <f t="shared" si="34"/>
        <v>72000</v>
      </c>
      <c r="AR70" s="42">
        <f t="shared" si="34"/>
        <v>72000</v>
      </c>
      <c r="AS70" s="81">
        <f t="shared" si="34"/>
        <v>72000</v>
      </c>
      <c r="AT70" s="42">
        <f t="shared" si="34"/>
        <v>72000</v>
      </c>
      <c r="AU70" s="42">
        <f t="shared" si="34"/>
        <v>72000</v>
      </c>
      <c r="AV70" s="81">
        <f t="shared" si="34"/>
        <v>72000</v>
      </c>
      <c r="AW70" s="42">
        <f t="shared" si="34"/>
        <v>72000</v>
      </c>
      <c r="AX70" s="42">
        <f t="shared" si="34"/>
        <v>72000</v>
      </c>
      <c r="AY70" s="81">
        <f t="shared" si="34"/>
        <v>72000</v>
      </c>
      <c r="AZ70" s="42">
        <f t="shared" si="34"/>
        <v>72000</v>
      </c>
      <c r="BA70" s="42">
        <f t="shared" si="34"/>
        <v>72000</v>
      </c>
      <c r="BB70" s="81">
        <f t="shared" si="34"/>
        <v>72000</v>
      </c>
      <c r="BC70" s="42">
        <f>BB70</f>
        <v>72000</v>
      </c>
      <c r="BD70" s="42">
        <f>BC70</f>
        <v>72000</v>
      </c>
      <c r="BE70" s="81">
        <f>BD70</f>
        <v>72000</v>
      </c>
      <c r="BF70" s="42">
        <f>BE70</f>
        <v>72000</v>
      </c>
    </row>
    <row r="71" spans="1:58" ht="22.5" customHeight="1">
      <c r="A71" s="82" t="s">
        <v>77</v>
      </c>
      <c r="B71" s="83"/>
      <c r="C71" s="83"/>
      <c r="D71" s="84"/>
      <c r="E71" s="197"/>
      <c r="F71" s="84"/>
      <c r="G71" s="85">
        <f>G70</f>
        <v>72000</v>
      </c>
      <c r="H71" s="86">
        <f aca="true" t="shared" si="35" ref="H71:BF71">H70</f>
        <v>72000</v>
      </c>
      <c r="I71" s="198">
        <f t="shared" si="35"/>
        <v>72000</v>
      </c>
      <c r="J71" s="85">
        <f t="shared" si="35"/>
        <v>72000</v>
      </c>
      <c r="K71" s="85">
        <f t="shared" si="35"/>
        <v>72000</v>
      </c>
      <c r="L71" s="85">
        <f t="shared" si="35"/>
        <v>72000</v>
      </c>
      <c r="M71" s="85">
        <f t="shared" si="35"/>
        <v>72000</v>
      </c>
      <c r="N71" s="85">
        <f t="shared" si="35"/>
        <v>72000</v>
      </c>
      <c r="O71" s="85">
        <f t="shared" si="35"/>
        <v>72000</v>
      </c>
      <c r="P71" s="85">
        <f t="shared" si="35"/>
        <v>72000</v>
      </c>
      <c r="Q71" s="85">
        <f t="shared" si="35"/>
        <v>72000</v>
      </c>
      <c r="R71" s="86">
        <f t="shared" si="35"/>
        <v>72000</v>
      </c>
      <c r="S71" s="85">
        <f t="shared" si="35"/>
        <v>72000</v>
      </c>
      <c r="T71" s="85">
        <f t="shared" si="35"/>
        <v>72000</v>
      </c>
      <c r="U71" s="86">
        <f t="shared" si="35"/>
        <v>72000</v>
      </c>
      <c r="V71" s="85">
        <f t="shared" si="35"/>
        <v>72000</v>
      </c>
      <c r="W71" s="85">
        <f t="shared" si="35"/>
        <v>72000</v>
      </c>
      <c r="X71" s="86">
        <f t="shared" si="35"/>
        <v>72000</v>
      </c>
      <c r="Y71" s="85">
        <f t="shared" si="35"/>
        <v>72000</v>
      </c>
      <c r="Z71" s="85">
        <f t="shared" si="35"/>
        <v>72000</v>
      </c>
      <c r="AA71" s="86">
        <f t="shared" si="35"/>
        <v>72000</v>
      </c>
      <c r="AB71" s="85">
        <f t="shared" si="35"/>
        <v>72000</v>
      </c>
      <c r="AC71" s="85">
        <f t="shared" si="35"/>
        <v>72000</v>
      </c>
      <c r="AD71" s="86">
        <f t="shared" si="35"/>
        <v>72000</v>
      </c>
      <c r="AE71" s="85">
        <f t="shared" si="35"/>
        <v>72000</v>
      </c>
      <c r="AF71" s="85">
        <f t="shared" si="35"/>
        <v>72000</v>
      </c>
      <c r="AG71" s="86">
        <f t="shared" si="35"/>
        <v>72000</v>
      </c>
      <c r="AH71" s="85">
        <f t="shared" si="35"/>
        <v>72000</v>
      </c>
      <c r="AI71" s="85">
        <f t="shared" si="35"/>
        <v>72000</v>
      </c>
      <c r="AJ71" s="86">
        <f t="shared" si="35"/>
        <v>72000</v>
      </c>
      <c r="AK71" s="85">
        <f t="shared" si="35"/>
        <v>72000</v>
      </c>
      <c r="AL71" s="85">
        <f t="shared" si="35"/>
        <v>72000</v>
      </c>
      <c r="AM71" s="86">
        <f t="shared" si="35"/>
        <v>72000</v>
      </c>
      <c r="AN71" s="85">
        <f t="shared" si="35"/>
        <v>72000</v>
      </c>
      <c r="AO71" s="85">
        <f t="shared" si="35"/>
        <v>72000</v>
      </c>
      <c r="AP71" s="86">
        <f t="shared" si="35"/>
        <v>72000</v>
      </c>
      <c r="AQ71" s="85">
        <f t="shared" si="35"/>
        <v>72000</v>
      </c>
      <c r="AR71" s="85">
        <f t="shared" si="35"/>
        <v>72000</v>
      </c>
      <c r="AS71" s="86">
        <f t="shared" si="35"/>
        <v>72000</v>
      </c>
      <c r="AT71" s="85">
        <f t="shared" si="35"/>
        <v>72000</v>
      </c>
      <c r="AU71" s="85">
        <f t="shared" si="35"/>
        <v>72000</v>
      </c>
      <c r="AV71" s="86">
        <f t="shared" si="35"/>
        <v>72000</v>
      </c>
      <c r="AW71" s="85">
        <f t="shared" si="35"/>
        <v>72000</v>
      </c>
      <c r="AX71" s="85">
        <f t="shared" si="35"/>
        <v>72000</v>
      </c>
      <c r="AY71" s="86">
        <f t="shared" si="35"/>
        <v>72000</v>
      </c>
      <c r="AZ71" s="85">
        <f t="shared" si="35"/>
        <v>72000</v>
      </c>
      <c r="BA71" s="85">
        <f t="shared" si="35"/>
        <v>72000</v>
      </c>
      <c r="BB71" s="86">
        <f t="shared" si="35"/>
        <v>72000</v>
      </c>
      <c r="BC71" s="85">
        <f t="shared" si="35"/>
        <v>72000</v>
      </c>
      <c r="BD71" s="85">
        <f t="shared" si="35"/>
        <v>72000</v>
      </c>
      <c r="BE71" s="86">
        <f t="shared" si="35"/>
        <v>72000</v>
      </c>
      <c r="BF71" s="85">
        <f t="shared" si="35"/>
        <v>72000</v>
      </c>
    </row>
    <row r="72" spans="1:58" ht="18" customHeight="1">
      <c r="A72" s="76" t="s">
        <v>79</v>
      </c>
      <c r="B72" s="77"/>
      <c r="C72" s="77"/>
      <c r="D72" s="78"/>
      <c r="E72" s="195"/>
      <c r="F72" s="78"/>
      <c r="G72" s="79"/>
      <c r="H72" s="40"/>
      <c r="I72" s="72"/>
      <c r="J72" s="48"/>
      <c r="K72" s="48"/>
      <c r="L72" s="48"/>
      <c r="M72" s="48"/>
      <c r="N72" s="48"/>
      <c r="O72" s="48"/>
      <c r="P72" s="48"/>
      <c r="Q72" s="48"/>
      <c r="R72" s="68"/>
      <c r="S72" s="48"/>
      <c r="T72" s="48"/>
      <c r="U72" s="68"/>
      <c r="V72" s="48"/>
      <c r="W72" s="48"/>
      <c r="X72" s="68"/>
      <c r="Y72" s="48"/>
      <c r="Z72" s="48"/>
      <c r="AA72" s="68"/>
      <c r="AB72" s="48"/>
      <c r="AC72" s="48"/>
      <c r="AD72" s="68"/>
      <c r="AE72" s="48"/>
      <c r="AF72" s="48"/>
      <c r="AG72" s="68"/>
      <c r="AH72" s="48"/>
      <c r="AI72" s="48"/>
      <c r="AJ72" s="68"/>
      <c r="AK72" s="48"/>
      <c r="AL72" s="48"/>
      <c r="AM72" s="68"/>
      <c r="AN72" s="48"/>
      <c r="AO72" s="48"/>
      <c r="AP72" s="68"/>
      <c r="AQ72" s="48"/>
      <c r="AR72" s="48"/>
      <c r="AS72" s="68"/>
      <c r="AT72" s="48"/>
      <c r="AU72" s="48"/>
      <c r="AV72" s="68"/>
      <c r="AW72" s="48"/>
      <c r="AX72" s="48"/>
      <c r="AY72" s="68"/>
      <c r="AZ72" s="48"/>
      <c r="BA72" s="48"/>
      <c r="BB72" s="68"/>
      <c r="BC72" s="48"/>
      <c r="BD72" s="48"/>
      <c r="BE72" s="68"/>
      <c r="BF72" s="48"/>
    </row>
    <row r="73" spans="1:58" ht="18" customHeight="1">
      <c r="A73" s="80" t="s">
        <v>220</v>
      </c>
      <c r="B73" s="46"/>
      <c r="C73" s="33"/>
      <c r="D73" s="199">
        <f>0.03/100</f>
        <v>0.0003</v>
      </c>
      <c r="E73" s="19" t="s">
        <v>80</v>
      </c>
      <c r="F73" s="48">
        <v>2300000000</v>
      </c>
      <c r="G73" s="42">
        <f>F73*D73</f>
        <v>689999.9999999999</v>
      </c>
      <c r="H73" s="81">
        <f aca="true" t="shared" si="36" ref="H73:Q73">G73</f>
        <v>689999.9999999999</v>
      </c>
      <c r="I73" s="41">
        <f t="shared" si="36"/>
        <v>689999.9999999999</v>
      </c>
      <c r="J73" s="42">
        <f t="shared" si="36"/>
        <v>689999.9999999999</v>
      </c>
      <c r="K73" s="42">
        <f t="shared" si="36"/>
        <v>689999.9999999999</v>
      </c>
      <c r="L73" s="42">
        <f t="shared" si="36"/>
        <v>689999.9999999999</v>
      </c>
      <c r="M73" s="42">
        <f t="shared" si="36"/>
        <v>689999.9999999999</v>
      </c>
      <c r="N73" s="42">
        <f t="shared" si="36"/>
        <v>689999.9999999999</v>
      </c>
      <c r="O73" s="42">
        <f t="shared" si="36"/>
        <v>689999.9999999999</v>
      </c>
      <c r="P73" s="42">
        <f t="shared" si="36"/>
        <v>689999.9999999999</v>
      </c>
      <c r="Q73" s="42">
        <f t="shared" si="36"/>
        <v>689999.9999999999</v>
      </c>
      <c r="R73" s="81">
        <f>Q73</f>
        <v>689999.9999999999</v>
      </c>
      <c r="S73" s="42">
        <f aca="true" t="shared" si="37" ref="S73:BB73">R73</f>
        <v>689999.9999999999</v>
      </c>
      <c r="T73" s="42">
        <f t="shared" si="37"/>
        <v>689999.9999999999</v>
      </c>
      <c r="U73" s="81">
        <f t="shared" si="37"/>
        <v>689999.9999999999</v>
      </c>
      <c r="V73" s="42">
        <f t="shared" si="37"/>
        <v>689999.9999999999</v>
      </c>
      <c r="W73" s="42">
        <f t="shared" si="37"/>
        <v>689999.9999999999</v>
      </c>
      <c r="X73" s="81">
        <f t="shared" si="37"/>
        <v>689999.9999999999</v>
      </c>
      <c r="Y73" s="42">
        <f t="shared" si="37"/>
        <v>689999.9999999999</v>
      </c>
      <c r="Z73" s="42">
        <f t="shared" si="37"/>
        <v>689999.9999999999</v>
      </c>
      <c r="AA73" s="81">
        <f t="shared" si="37"/>
        <v>689999.9999999999</v>
      </c>
      <c r="AB73" s="42">
        <f t="shared" si="37"/>
        <v>689999.9999999999</v>
      </c>
      <c r="AC73" s="42">
        <f t="shared" si="37"/>
        <v>689999.9999999999</v>
      </c>
      <c r="AD73" s="81">
        <f t="shared" si="37"/>
        <v>689999.9999999999</v>
      </c>
      <c r="AE73" s="42">
        <f t="shared" si="37"/>
        <v>689999.9999999999</v>
      </c>
      <c r="AF73" s="42">
        <f t="shared" si="37"/>
        <v>689999.9999999999</v>
      </c>
      <c r="AG73" s="81">
        <f t="shared" si="37"/>
        <v>689999.9999999999</v>
      </c>
      <c r="AH73" s="42">
        <f t="shared" si="37"/>
        <v>689999.9999999999</v>
      </c>
      <c r="AI73" s="42">
        <f t="shared" si="37"/>
        <v>689999.9999999999</v>
      </c>
      <c r="AJ73" s="81">
        <f t="shared" si="37"/>
        <v>689999.9999999999</v>
      </c>
      <c r="AK73" s="42">
        <f t="shared" si="37"/>
        <v>689999.9999999999</v>
      </c>
      <c r="AL73" s="42">
        <f t="shared" si="37"/>
        <v>689999.9999999999</v>
      </c>
      <c r="AM73" s="81">
        <f t="shared" si="37"/>
        <v>689999.9999999999</v>
      </c>
      <c r="AN73" s="42">
        <f t="shared" si="37"/>
        <v>689999.9999999999</v>
      </c>
      <c r="AO73" s="42">
        <f t="shared" si="37"/>
        <v>689999.9999999999</v>
      </c>
      <c r="AP73" s="81">
        <f t="shared" si="37"/>
        <v>689999.9999999999</v>
      </c>
      <c r="AQ73" s="42">
        <f t="shared" si="37"/>
        <v>689999.9999999999</v>
      </c>
      <c r="AR73" s="42">
        <f t="shared" si="37"/>
        <v>689999.9999999999</v>
      </c>
      <c r="AS73" s="81">
        <f t="shared" si="37"/>
        <v>689999.9999999999</v>
      </c>
      <c r="AT73" s="42">
        <f t="shared" si="37"/>
        <v>689999.9999999999</v>
      </c>
      <c r="AU73" s="42">
        <f t="shared" si="37"/>
        <v>689999.9999999999</v>
      </c>
      <c r="AV73" s="81">
        <f t="shared" si="37"/>
        <v>689999.9999999999</v>
      </c>
      <c r="AW73" s="42">
        <f t="shared" si="37"/>
        <v>689999.9999999999</v>
      </c>
      <c r="AX73" s="42">
        <f t="shared" si="37"/>
        <v>689999.9999999999</v>
      </c>
      <c r="AY73" s="81">
        <f t="shared" si="37"/>
        <v>689999.9999999999</v>
      </c>
      <c r="AZ73" s="42">
        <f t="shared" si="37"/>
        <v>689999.9999999999</v>
      </c>
      <c r="BA73" s="42">
        <f t="shared" si="37"/>
        <v>689999.9999999999</v>
      </c>
      <c r="BB73" s="81">
        <f t="shared" si="37"/>
        <v>689999.9999999999</v>
      </c>
      <c r="BC73" s="42">
        <f>BB73</f>
        <v>689999.9999999999</v>
      </c>
      <c r="BD73" s="42">
        <f>BC73</f>
        <v>689999.9999999999</v>
      </c>
      <c r="BE73" s="81">
        <f>BD73</f>
        <v>689999.9999999999</v>
      </c>
      <c r="BF73" s="42">
        <f>BE73</f>
        <v>689999.9999999999</v>
      </c>
    </row>
    <row r="74" spans="1:58" ht="19.5" customHeight="1">
      <c r="A74" s="82" t="s">
        <v>78</v>
      </c>
      <c r="B74" s="83"/>
      <c r="C74" s="83"/>
      <c r="D74" s="84"/>
      <c r="E74" s="197"/>
      <c r="F74" s="84"/>
      <c r="G74" s="85">
        <f aca="true" t="shared" si="38" ref="G74:BF74">SUM(G73:G73)</f>
        <v>689999.9999999999</v>
      </c>
      <c r="H74" s="86">
        <f t="shared" si="38"/>
        <v>689999.9999999999</v>
      </c>
      <c r="I74" s="86">
        <f t="shared" si="38"/>
        <v>689999.9999999999</v>
      </c>
      <c r="J74" s="86">
        <f t="shared" si="38"/>
        <v>689999.9999999999</v>
      </c>
      <c r="K74" s="86">
        <f t="shared" si="38"/>
        <v>689999.9999999999</v>
      </c>
      <c r="L74" s="86">
        <f t="shared" si="38"/>
        <v>689999.9999999999</v>
      </c>
      <c r="M74" s="86">
        <f t="shared" si="38"/>
        <v>689999.9999999999</v>
      </c>
      <c r="N74" s="86">
        <f t="shared" si="38"/>
        <v>689999.9999999999</v>
      </c>
      <c r="O74" s="86">
        <f t="shared" si="38"/>
        <v>689999.9999999999</v>
      </c>
      <c r="P74" s="86">
        <f t="shared" si="38"/>
        <v>689999.9999999999</v>
      </c>
      <c r="Q74" s="86">
        <f t="shared" si="38"/>
        <v>689999.9999999999</v>
      </c>
      <c r="R74" s="86">
        <f t="shared" si="38"/>
        <v>689999.9999999999</v>
      </c>
      <c r="S74" s="86">
        <f t="shared" si="38"/>
        <v>689999.9999999999</v>
      </c>
      <c r="T74" s="86">
        <f t="shared" si="38"/>
        <v>689999.9999999999</v>
      </c>
      <c r="U74" s="86">
        <f t="shared" si="38"/>
        <v>689999.9999999999</v>
      </c>
      <c r="V74" s="86">
        <f t="shared" si="38"/>
        <v>689999.9999999999</v>
      </c>
      <c r="W74" s="86">
        <f t="shared" si="38"/>
        <v>689999.9999999999</v>
      </c>
      <c r="X74" s="86">
        <f t="shared" si="38"/>
        <v>689999.9999999999</v>
      </c>
      <c r="Y74" s="86">
        <f t="shared" si="38"/>
        <v>689999.9999999999</v>
      </c>
      <c r="Z74" s="86">
        <f t="shared" si="38"/>
        <v>689999.9999999999</v>
      </c>
      <c r="AA74" s="86">
        <f t="shared" si="38"/>
        <v>689999.9999999999</v>
      </c>
      <c r="AB74" s="86">
        <f t="shared" si="38"/>
        <v>689999.9999999999</v>
      </c>
      <c r="AC74" s="86">
        <f t="shared" si="38"/>
        <v>689999.9999999999</v>
      </c>
      <c r="AD74" s="86">
        <f t="shared" si="38"/>
        <v>689999.9999999999</v>
      </c>
      <c r="AE74" s="86">
        <f t="shared" si="38"/>
        <v>689999.9999999999</v>
      </c>
      <c r="AF74" s="86">
        <f t="shared" si="38"/>
        <v>689999.9999999999</v>
      </c>
      <c r="AG74" s="86">
        <f t="shared" si="38"/>
        <v>689999.9999999999</v>
      </c>
      <c r="AH74" s="86">
        <f t="shared" si="38"/>
        <v>689999.9999999999</v>
      </c>
      <c r="AI74" s="86">
        <f t="shared" si="38"/>
        <v>689999.9999999999</v>
      </c>
      <c r="AJ74" s="86">
        <f t="shared" si="38"/>
        <v>689999.9999999999</v>
      </c>
      <c r="AK74" s="86">
        <f t="shared" si="38"/>
        <v>689999.9999999999</v>
      </c>
      <c r="AL74" s="86">
        <f t="shared" si="38"/>
        <v>689999.9999999999</v>
      </c>
      <c r="AM74" s="86">
        <f t="shared" si="38"/>
        <v>689999.9999999999</v>
      </c>
      <c r="AN74" s="86">
        <f t="shared" si="38"/>
        <v>689999.9999999999</v>
      </c>
      <c r="AO74" s="86">
        <f t="shared" si="38"/>
        <v>689999.9999999999</v>
      </c>
      <c r="AP74" s="86">
        <f t="shared" si="38"/>
        <v>689999.9999999999</v>
      </c>
      <c r="AQ74" s="86">
        <f t="shared" si="38"/>
        <v>689999.9999999999</v>
      </c>
      <c r="AR74" s="86">
        <f t="shared" si="38"/>
        <v>689999.9999999999</v>
      </c>
      <c r="AS74" s="86">
        <f t="shared" si="38"/>
        <v>689999.9999999999</v>
      </c>
      <c r="AT74" s="86">
        <f t="shared" si="38"/>
        <v>689999.9999999999</v>
      </c>
      <c r="AU74" s="86">
        <f t="shared" si="38"/>
        <v>689999.9999999999</v>
      </c>
      <c r="AV74" s="86">
        <f t="shared" si="38"/>
        <v>689999.9999999999</v>
      </c>
      <c r="AW74" s="86">
        <f t="shared" si="38"/>
        <v>689999.9999999999</v>
      </c>
      <c r="AX74" s="86">
        <f t="shared" si="38"/>
        <v>689999.9999999999</v>
      </c>
      <c r="AY74" s="86">
        <f t="shared" si="38"/>
        <v>689999.9999999999</v>
      </c>
      <c r="AZ74" s="86">
        <f t="shared" si="38"/>
        <v>689999.9999999999</v>
      </c>
      <c r="BA74" s="86">
        <f t="shared" si="38"/>
        <v>689999.9999999999</v>
      </c>
      <c r="BB74" s="86">
        <f t="shared" si="38"/>
        <v>689999.9999999999</v>
      </c>
      <c r="BC74" s="86">
        <f t="shared" si="38"/>
        <v>689999.9999999999</v>
      </c>
      <c r="BD74" s="86">
        <f t="shared" si="38"/>
        <v>689999.9999999999</v>
      </c>
      <c r="BE74" s="86">
        <f t="shared" si="38"/>
        <v>689999.9999999999</v>
      </c>
      <c r="BF74" s="86">
        <f t="shared" si="38"/>
        <v>689999.9999999999</v>
      </c>
    </row>
    <row r="75" spans="1:58" s="153" customFormat="1" ht="14.25" customHeight="1">
      <c r="A75" s="200"/>
      <c r="B75" s="201"/>
      <c r="C75" s="201"/>
      <c r="D75" s="202"/>
      <c r="E75" s="155"/>
      <c r="F75" s="203"/>
      <c r="G75" s="203"/>
      <c r="H75" s="204"/>
      <c r="I75" s="205"/>
      <c r="J75" s="206"/>
      <c r="K75" s="206"/>
      <c r="L75" s="206"/>
      <c r="M75" s="206"/>
      <c r="N75" s="206"/>
      <c r="O75" s="206"/>
      <c r="P75" s="206"/>
      <c r="Q75" s="206"/>
      <c r="R75" s="207"/>
      <c r="S75" s="206"/>
      <c r="T75" s="206"/>
      <c r="U75" s="207"/>
      <c r="V75" s="206"/>
      <c r="W75" s="206"/>
      <c r="X75" s="207"/>
      <c r="Y75" s="206"/>
      <c r="Z75" s="206"/>
      <c r="AA75" s="207"/>
      <c r="AB75" s="206"/>
      <c r="AC75" s="206"/>
      <c r="AD75" s="207"/>
      <c r="AE75" s="206"/>
      <c r="AF75" s="206"/>
      <c r="AG75" s="207"/>
      <c r="AH75" s="206"/>
      <c r="AI75" s="206"/>
      <c r="AJ75" s="207"/>
      <c r="AK75" s="206"/>
      <c r="AL75" s="206"/>
      <c r="AM75" s="207"/>
      <c r="AN75" s="206"/>
      <c r="AO75" s="206"/>
      <c r="AP75" s="207"/>
      <c r="AQ75" s="206"/>
      <c r="AR75" s="206"/>
      <c r="AS75" s="207"/>
      <c r="AT75" s="206"/>
      <c r="AU75" s="206"/>
      <c r="AV75" s="207"/>
      <c r="AW75" s="206"/>
      <c r="AX75" s="206"/>
      <c r="AY75" s="207"/>
      <c r="AZ75" s="206"/>
      <c r="BA75" s="206"/>
      <c r="BB75" s="207"/>
      <c r="BC75" s="206"/>
      <c r="BD75" s="206"/>
      <c r="BE75" s="207"/>
      <c r="BF75" s="206"/>
    </row>
    <row r="76" spans="1:58" ht="21" customHeight="1">
      <c r="A76" s="243" t="s">
        <v>72</v>
      </c>
      <c r="B76" s="243"/>
      <c r="C76" s="243"/>
      <c r="D76" s="243"/>
      <c r="E76" s="243"/>
      <c r="F76" s="243"/>
      <c r="G76" s="243"/>
      <c r="H76" s="244"/>
      <c r="I76" s="208">
        <f>I74+I71+I68+I64+I63+I62+I59+I49+I38+I25+I20</f>
        <v>10145170</v>
      </c>
      <c r="J76" s="87">
        <f aca="true" t="shared" si="39" ref="J76:BF76">J74+J71+J68+J64+J63+J62+J59+J49+J38+J25+J20</f>
        <v>10145170</v>
      </c>
      <c r="K76" s="87">
        <f t="shared" si="39"/>
        <v>10145170</v>
      </c>
      <c r="L76" s="87">
        <f t="shared" si="39"/>
        <v>10145170</v>
      </c>
      <c r="M76" s="87">
        <f t="shared" si="39"/>
        <v>10145170</v>
      </c>
      <c r="N76" s="87">
        <f t="shared" si="39"/>
        <v>10145170</v>
      </c>
      <c r="O76" s="87">
        <f t="shared" si="39"/>
        <v>10145170</v>
      </c>
      <c r="P76" s="87">
        <f t="shared" si="39"/>
        <v>10145170</v>
      </c>
      <c r="Q76" s="87">
        <f t="shared" si="39"/>
        <v>10145170</v>
      </c>
      <c r="R76" s="88">
        <f t="shared" si="39"/>
        <v>10145170</v>
      </c>
      <c r="S76" s="87">
        <f t="shared" si="39"/>
        <v>10095170</v>
      </c>
      <c r="T76" s="87">
        <f t="shared" si="39"/>
        <v>10095170</v>
      </c>
      <c r="U76" s="88">
        <f t="shared" si="39"/>
        <v>10095170</v>
      </c>
      <c r="V76" s="87">
        <f t="shared" si="39"/>
        <v>10095170</v>
      </c>
      <c r="W76" s="87">
        <f t="shared" si="39"/>
        <v>10095170</v>
      </c>
      <c r="X76" s="88">
        <f t="shared" si="39"/>
        <v>10095170</v>
      </c>
      <c r="Y76" s="87">
        <f t="shared" si="39"/>
        <v>10095170</v>
      </c>
      <c r="Z76" s="87">
        <f t="shared" si="39"/>
        <v>10095170</v>
      </c>
      <c r="AA76" s="88">
        <f t="shared" si="39"/>
        <v>10095170</v>
      </c>
      <c r="AB76" s="87">
        <f t="shared" si="39"/>
        <v>10095170</v>
      </c>
      <c r="AC76" s="87">
        <f t="shared" si="39"/>
        <v>10095170</v>
      </c>
      <c r="AD76" s="88">
        <f t="shared" si="39"/>
        <v>10095170</v>
      </c>
      <c r="AE76" s="87">
        <f t="shared" si="39"/>
        <v>10095170</v>
      </c>
      <c r="AF76" s="87">
        <f t="shared" si="39"/>
        <v>10095170</v>
      </c>
      <c r="AG76" s="88">
        <f t="shared" si="39"/>
        <v>10095170</v>
      </c>
      <c r="AH76" s="87">
        <f t="shared" si="39"/>
        <v>10095170</v>
      </c>
      <c r="AI76" s="87">
        <f t="shared" si="39"/>
        <v>10095170</v>
      </c>
      <c r="AJ76" s="88">
        <f t="shared" si="39"/>
        <v>10095170</v>
      </c>
      <c r="AK76" s="87">
        <f t="shared" si="39"/>
        <v>10095170</v>
      </c>
      <c r="AL76" s="87">
        <f t="shared" si="39"/>
        <v>10095170</v>
      </c>
      <c r="AM76" s="88">
        <f t="shared" si="39"/>
        <v>10095170</v>
      </c>
      <c r="AN76" s="87">
        <f t="shared" si="39"/>
        <v>10095170</v>
      </c>
      <c r="AO76" s="87">
        <f t="shared" si="39"/>
        <v>10095170</v>
      </c>
      <c r="AP76" s="88">
        <f t="shared" si="39"/>
        <v>10095170</v>
      </c>
      <c r="AQ76" s="87">
        <f t="shared" si="39"/>
        <v>10095170</v>
      </c>
      <c r="AR76" s="87">
        <f t="shared" si="39"/>
        <v>10095170</v>
      </c>
      <c r="AS76" s="88">
        <f t="shared" si="39"/>
        <v>10095170</v>
      </c>
      <c r="AT76" s="87">
        <f t="shared" si="39"/>
        <v>10095170</v>
      </c>
      <c r="AU76" s="87">
        <f t="shared" si="39"/>
        <v>10095170</v>
      </c>
      <c r="AV76" s="88">
        <f t="shared" si="39"/>
        <v>10095170</v>
      </c>
      <c r="AW76" s="87">
        <f t="shared" si="39"/>
        <v>10095170</v>
      </c>
      <c r="AX76" s="87">
        <f t="shared" si="39"/>
        <v>10095170</v>
      </c>
      <c r="AY76" s="88">
        <f t="shared" si="39"/>
        <v>10095170</v>
      </c>
      <c r="AZ76" s="87">
        <f t="shared" si="39"/>
        <v>10095170</v>
      </c>
      <c r="BA76" s="87">
        <f t="shared" si="39"/>
        <v>10095170</v>
      </c>
      <c r="BB76" s="88">
        <f t="shared" si="39"/>
        <v>10095170</v>
      </c>
      <c r="BC76" s="87">
        <f t="shared" si="39"/>
        <v>10095170</v>
      </c>
      <c r="BD76" s="87">
        <f t="shared" si="39"/>
        <v>10095170</v>
      </c>
      <c r="BE76" s="88">
        <f t="shared" si="39"/>
        <v>10095170</v>
      </c>
      <c r="BF76" s="87">
        <f t="shared" si="39"/>
        <v>10095170</v>
      </c>
    </row>
    <row r="77" spans="1:58" ht="15.75">
      <c r="A77" s="38"/>
      <c r="B77" s="18"/>
      <c r="C77" s="18"/>
      <c r="D77" s="19"/>
      <c r="E77" s="19"/>
      <c r="F77" s="19"/>
      <c r="G77" s="18"/>
      <c r="H77" s="18"/>
      <c r="I77" s="35"/>
      <c r="J77" s="36"/>
      <c r="K77" s="36"/>
      <c r="L77" s="36"/>
      <c r="M77" s="36"/>
      <c r="N77" s="36"/>
      <c r="O77" s="36"/>
      <c r="P77" s="36"/>
      <c r="Q77" s="36"/>
      <c r="R77" s="68"/>
      <c r="S77" s="36"/>
      <c r="T77" s="36"/>
      <c r="U77" s="68"/>
      <c r="V77" s="36"/>
      <c r="W77" s="36"/>
      <c r="X77" s="68"/>
      <c r="Y77" s="36"/>
      <c r="Z77" s="36"/>
      <c r="AA77" s="68"/>
      <c r="AB77" s="36"/>
      <c r="AC77" s="36"/>
      <c r="AD77" s="68"/>
      <c r="AE77" s="36"/>
      <c r="AF77" s="36"/>
      <c r="AG77" s="68"/>
      <c r="AH77" s="36"/>
      <c r="AI77" s="36"/>
      <c r="AJ77" s="68"/>
      <c r="AK77" s="36"/>
      <c r="AL77" s="36"/>
      <c r="AM77" s="68"/>
      <c r="AN77" s="36"/>
      <c r="AO77" s="36"/>
      <c r="AP77" s="68"/>
      <c r="AQ77" s="36"/>
      <c r="AR77" s="36"/>
      <c r="AS77" s="68"/>
      <c r="AT77" s="36"/>
      <c r="AU77" s="36"/>
      <c r="AV77" s="68"/>
      <c r="AW77" s="36"/>
      <c r="AX77" s="36"/>
      <c r="AY77" s="68"/>
      <c r="AZ77" s="36"/>
      <c r="BA77" s="36"/>
      <c r="BB77" s="68"/>
      <c r="BC77" s="36"/>
      <c r="BD77" s="36"/>
      <c r="BE77" s="68"/>
      <c r="BF77" s="36"/>
    </row>
    <row r="78" spans="1:58" ht="21" customHeight="1">
      <c r="A78" s="243" t="s">
        <v>75</v>
      </c>
      <c r="B78" s="243"/>
      <c r="C78" s="243"/>
      <c r="D78" s="243"/>
      <c r="E78" s="243"/>
      <c r="F78" s="243"/>
      <c r="G78" s="243"/>
      <c r="H78" s="244"/>
      <c r="I78" s="208">
        <f>I76*0.1</f>
        <v>1014517</v>
      </c>
      <c r="J78" s="87">
        <f aca="true" t="shared" si="40" ref="J78:BB78">J76*0.1</f>
        <v>1014517</v>
      </c>
      <c r="K78" s="87">
        <f t="shared" si="40"/>
        <v>1014517</v>
      </c>
      <c r="L78" s="87">
        <f t="shared" si="40"/>
        <v>1014517</v>
      </c>
      <c r="M78" s="87">
        <f t="shared" si="40"/>
        <v>1014517</v>
      </c>
      <c r="N78" s="87">
        <f t="shared" si="40"/>
        <v>1014517</v>
      </c>
      <c r="O78" s="87">
        <f t="shared" si="40"/>
        <v>1014517</v>
      </c>
      <c r="P78" s="87">
        <f t="shared" si="40"/>
        <v>1014517</v>
      </c>
      <c r="Q78" s="87">
        <f t="shared" si="40"/>
        <v>1014517</v>
      </c>
      <c r="R78" s="88">
        <f t="shared" si="40"/>
        <v>1014517</v>
      </c>
      <c r="S78" s="87">
        <f t="shared" si="40"/>
        <v>1009517</v>
      </c>
      <c r="T78" s="87">
        <f t="shared" si="40"/>
        <v>1009517</v>
      </c>
      <c r="U78" s="88">
        <f t="shared" si="40"/>
        <v>1009517</v>
      </c>
      <c r="V78" s="87">
        <f t="shared" si="40"/>
        <v>1009517</v>
      </c>
      <c r="W78" s="87">
        <f t="shared" si="40"/>
        <v>1009517</v>
      </c>
      <c r="X78" s="88">
        <f t="shared" si="40"/>
        <v>1009517</v>
      </c>
      <c r="Y78" s="87">
        <f t="shared" si="40"/>
        <v>1009517</v>
      </c>
      <c r="Z78" s="87">
        <f t="shared" si="40"/>
        <v>1009517</v>
      </c>
      <c r="AA78" s="88">
        <f t="shared" si="40"/>
        <v>1009517</v>
      </c>
      <c r="AB78" s="87">
        <f t="shared" si="40"/>
        <v>1009517</v>
      </c>
      <c r="AC78" s="87">
        <f t="shared" si="40"/>
        <v>1009517</v>
      </c>
      <c r="AD78" s="88">
        <f t="shared" si="40"/>
        <v>1009517</v>
      </c>
      <c r="AE78" s="87">
        <f t="shared" si="40"/>
        <v>1009517</v>
      </c>
      <c r="AF78" s="87">
        <f t="shared" si="40"/>
        <v>1009517</v>
      </c>
      <c r="AG78" s="88">
        <f t="shared" si="40"/>
        <v>1009517</v>
      </c>
      <c r="AH78" s="87">
        <f t="shared" si="40"/>
        <v>1009517</v>
      </c>
      <c r="AI78" s="87">
        <f t="shared" si="40"/>
        <v>1009517</v>
      </c>
      <c r="AJ78" s="88">
        <f t="shared" si="40"/>
        <v>1009517</v>
      </c>
      <c r="AK78" s="87">
        <f t="shared" si="40"/>
        <v>1009517</v>
      </c>
      <c r="AL78" s="87">
        <f t="shared" si="40"/>
        <v>1009517</v>
      </c>
      <c r="AM78" s="88">
        <f t="shared" si="40"/>
        <v>1009517</v>
      </c>
      <c r="AN78" s="87">
        <f t="shared" si="40"/>
        <v>1009517</v>
      </c>
      <c r="AO78" s="87">
        <f t="shared" si="40"/>
        <v>1009517</v>
      </c>
      <c r="AP78" s="88">
        <f t="shared" si="40"/>
        <v>1009517</v>
      </c>
      <c r="AQ78" s="87">
        <f t="shared" si="40"/>
        <v>1009517</v>
      </c>
      <c r="AR78" s="87">
        <f t="shared" si="40"/>
        <v>1009517</v>
      </c>
      <c r="AS78" s="88">
        <f t="shared" si="40"/>
        <v>1009517</v>
      </c>
      <c r="AT78" s="87">
        <f t="shared" si="40"/>
        <v>1009517</v>
      </c>
      <c r="AU78" s="87">
        <f t="shared" si="40"/>
        <v>1009517</v>
      </c>
      <c r="AV78" s="88">
        <f t="shared" si="40"/>
        <v>1009517</v>
      </c>
      <c r="AW78" s="87">
        <f t="shared" si="40"/>
        <v>1009517</v>
      </c>
      <c r="AX78" s="87">
        <f t="shared" si="40"/>
        <v>1009517</v>
      </c>
      <c r="AY78" s="88">
        <f t="shared" si="40"/>
        <v>1009517</v>
      </c>
      <c r="AZ78" s="87">
        <f t="shared" si="40"/>
        <v>1009517</v>
      </c>
      <c r="BA78" s="87">
        <f t="shared" si="40"/>
        <v>1009517</v>
      </c>
      <c r="BB78" s="88">
        <f t="shared" si="40"/>
        <v>1009517</v>
      </c>
      <c r="BC78" s="87">
        <f>BC76*0.1</f>
        <v>1009517</v>
      </c>
      <c r="BD78" s="87">
        <f>BD76*0.1</f>
        <v>1009517</v>
      </c>
      <c r="BE78" s="88">
        <f>BE76*0.1</f>
        <v>1009517</v>
      </c>
      <c r="BF78" s="87">
        <f>BF76*0.1</f>
        <v>1009517</v>
      </c>
    </row>
    <row r="79" spans="1:58" ht="21" customHeight="1">
      <c r="A79" s="209"/>
      <c r="B79" s="209"/>
      <c r="C79" s="209"/>
      <c r="D79" s="209"/>
      <c r="E79" s="209"/>
      <c r="F79" s="209"/>
      <c r="G79" s="210"/>
      <c r="H79" s="210"/>
      <c r="I79" s="211"/>
      <c r="J79" s="212"/>
      <c r="K79" s="212"/>
      <c r="L79" s="212"/>
      <c r="M79" s="212"/>
      <c r="N79" s="212"/>
      <c r="O79" s="212"/>
      <c r="P79" s="212"/>
      <c r="Q79" s="212"/>
      <c r="R79" s="213"/>
      <c r="S79" s="212"/>
      <c r="T79" s="212"/>
      <c r="U79" s="213"/>
      <c r="V79" s="212"/>
      <c r="W79" s="212"/>
      <c r="X79" s="213"/>
      <c r="Y79" s="212"/>
      <c r="Z79" s="212"/>
      <c r="AA79" s="213"/>
      <c r="AB79" s="212"/>
      <c r="AC79" s="212"/>
      <c r="AD79" s="213"/>
      <c r="AE79" s="212"/>
      <c r="AF79" s="212"/>
      <c r="AG79" s="213"/>
      <c r="AH79" s="212"/>
      <c r="AI79" s="212"/>
      <c r="AJ79" s="213"/>
      <c r="AK79" s="212"/>
      <c r="AL79" s="212"/>
      <c r="AM79" s="213"/>
      <c r="AN79" s="212"/>
      <c r="AO79" s="212"/>
      <c r="AP79" s="213"/>
      <c r="AQ79" s="212"/>
      <c r="AR79" s="212"/>
      <c r="AS79" s="213"/>
      <c r="AT79" s="212"/>
      <c r="AU79" s="212"/>
      <c r="AV79" s="213"/>
      <c r="AW79" s="212"/>
      <c r="AX79" s="212"/>
      <c r="AY79" s="213"/>
      <c r="AZ79" s="212"/>
      <c r="BA79" s="212"/>
      <c r="BB79" s="213"/>
      <c r="BC79" s="212"/>
      <c r="BD79" s="212"/>
      <c r="BE79" s="213"/>
      <c r="BF79" s="212"/>
    </row>
    <row r="80" spans="1:58" ht="27.75" customHeight="1">
      <c r="A80" s="245" t="s">
        <v>45</v>
      </c>
      <c r="B80" s="245"/>
      <c r="C80" s="245"/>
      <c r="D80" s="245"/>
      <c r="E80" s="245"/>
      <c r="F80" s="245"/>
      <c r="G80" s="245"/>
      <c r="H80" s="246"/>
      <c r="I80" s="214">
        <f>I76+I78</f>
        <v>11159687</v>
      </c>
      <c r="J80" s="89">
        <f aca="true" t="shared" si="41" ref="J80:BF80">J76+J78</f>
        <v>11159687</v>
      </c>
      <c r="K80" s="89">
        <f t="shared" si="41"/>
        <v>11159687</v>
      </c>
      <c r="L80" s="89">
        <f t="shared" si="41"/>
        <v>11159687</v>
      </c>
      <c r="M80" s="89">
        <f t="shared" si="41"/>
        <v>11159687</v>
      </c>
      <c r="N80" s="89">
        <f t="shared" si="41"/>
        <v>11159687</v>
      </c>
      <c r="O80" s="89">
        <f t="shared" si="41"/>
        <v>11159687</v>
      </c>
      <c r="P80" s="89">
        <f t="shared" si="41"/>
        <v>11159687</v>
      </c>
      <c r="Q80" s="89">
        <f t="shared" si="41"/>
        <v>11159687</v>
      </c>
      <c r="R80" s="215">
        <f t="shared" si="41"/>
        <v>11159687</v>
      </c>
      <c r="S80" s="89">
        <f t="shared" si="41"/>
        <v>11104687</v>
      </c>
      <c r="T80" s="89">
        <f t="shared" si="41"/>
        <v>11104687</v>
      </c>
      <c r="U80" s="215">
        <f t="shared" si="41"/>
        <v>11104687</v>
      </c>
      <c r="V80" s="89">
        <f t="shared" si="41"/>
        <v>11104687</v>
      </c>
      <c r="W80" s="89">
        <f t="shared" si="41"/>
        <v>11104687</v>
      </c>
      <c r="X80" s="215">
        <f t="shared" si="41"/>
        <v>11104687</v>
      </c>
      <c r="Y80" s="89">
        <f t="shared" si="41"/>
        <v>11104687</v>
      </c>
      <c r="Z80" s="89">
        <f t="shared" si="41"/>
        <v>11104687</v>
      </c>
      <c r="AA80" s="215">
        <f t="shared" si="41"/>
        <v>11104687</v>
      </c>
      <c r="AB80" s="89">
        <f t="shared" si="41"/>
        <v>11104687</v>
      </c>
      <c r="AC80" s="89">
        <f t="shared" si="41"/>
        <v>11104687</v>
      </c>
      <c r="AD80" s="215">
        <f t="shared" si="41"/>
        <v>11104687</v>
      </c>
      <c r="AE80" s="89">
        <f t="shared" si="41"/>
        <v>11104687</v>
      </c>
      <c r="AF80" s="89">
        <f t="shared" si="41"/>
        <v>11104687</v>
      </c>
      <c r="AG80" s="215">
        <f t="shared" si="41"/>
        <v>11104687</v>
      </c>
      <c r="AH80" s="89">
        <f t="shared" si="41"/>
        <v>11104687</v>
      </c>
      <c r="AI80" s="89">
        <f t="shared" si="41"/>
        <v>11104687</v>
      </c>
      <c r="AJ80" s="215">
        <f t="shared" si="41"/>
        <v>11104687</v>
      </c>
      <c r="AK80" s="89">
        <f t="shared" si="41"/>
        <v>11104687</v>
      </c>
      <c r="AL80" s="89">
        <f t="shared" si="41"/>
        <v>11104687</v>
      </c>
      <c r="AM80" s="215">
        <f t="shared" si="41"/>
        <v>11104687</v>
      </c>
      <c r="AN80" s="89">
        <f t="shared" si="41"/>
        <v>11104687</v>
      </c>
      <c r="AO80" s="89">
        <f t="shared" si="41"/>
        <v>11104687</v>
      </c>
      <c r="AP80" s="215">
        <f t="shared" si="41"/>
        <v>11104687</v>
      </c>
      <c r="AQ80" s="89">
        <f t="shared" si="41"/>
        <v>11104687</v>
      </c>
      <c r="AR80" s="89">
        <f t="shared" si="41"/>
        <v>11104687</v>
      </c>
      <c r="AS80" s="215">
        <f t="shared" si="41"/>
        <v>11104687</v>
      </c>
      <c r="AT80" s="89">
        <f t="shared" si="41"/>
        <v>11104687</v>
      </c>
      <c r="AU80" s="89">
        <f t="shared" si="41"/>
        <v>11104687</v>
      </c>
      <c r="AV80" s="215">
        <f t="shared" si="41"/>
        <v>11104687</v>
      </c>
      <c r="AW80" s="89">
        <f t="shared" si="41"/>
        <v>11104687</v>
      </c>
      <c r="AX80" s="89">
        <f t="shared" si="41"/>
        <v>11104687</v>
      </c>
      <c r="AY80" s="215">
        <f t="shared" si="41"/>
        <v>11104687</v>
      </c>
      <c r="AZ80" s="89">
        <f t="shared" si="41"/>
        <v>11104687</v>
      </c>
      <c r="BA80" s="89">
        <f t="shared" si="41"/>
        <v>11104687</v>
      </c>
      <c r="BB80" s="215">
        <f t="shared" si="41"/>
        <v>11104687</v>
      </c>
      <c r="BC80" s="89">
        <f t="shared" si="41"/>
        <v>11104687</v>
      </c>
      <c r="BD80" s="89">
        <f t="shared" si="41"/>
        <v>11104687</v>
      </c>
      <c r="BE80" s="215">
        <f t="shared" si="41"/>
        <v>11104687</v>
      </c>
      <c r="BF80" s="89">
        <f t="shared" si="41"/>
        <v>11104687</v>
      </c>
    </row>
    <row r="81" spans="9:58" ht="15.75">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row>
    <row r="82" spans="1:58" ht="15.75">
      <c r="A82" s="240" t="s">
        <v>16</v>
      </c>
      <c r="B82" s="240"/>
      <c r="C82" s="240"/>
      <c r="D82" s="240"/>
      <c r="E82" s="240"/>
      <c r="F82" s="240"/>
      <c r="G82" s="240"/>
      <c r="H82" s="240"/>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row>
    <row r="83" spans="1:58" ht="18">
      <c r="A83" s="241" t="s">
        <v>221</v>
      </c>
      <c r="B83" s="242"/>
      <c r="C83" s="242"/>
      <c r="D83" s="241"/>
      <c r="E83" s="241"/>
      <c r="F83" s="241"/>
      <c r="G83" s="241"/>
      <c r="H83" s="241"/>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row>
    <row r="84" spans="1:58" ht="18">
      <c r="A84" s="247" t="s">
        <v>222</v>
      </c>
      <c r="B84" s="248"/>
      <c r="C84" s="248"/>
      <c r="D84" s="248"/>
      <c r="E84" s="248"/>
      <c r="F84" s="248"/>
      <c r="G84" s="248"/>
      <c r="H84" s="248"/>
      <c r="I84" s="248"/>
      <c r="J84" s="248"/>
      <c r="K84" s="248"/>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row>
    <row r="85" spans="1:58" ht="18" customHeight="1">
      <c r="A85" s="216" t="s">
        <v>223</v>
      </c>
      <c r="B85" s="217"/>
      <c r="C85" s="217"/>
      <c r="D85" s="217"/>
      <c r="E85" s="217"/>
      <c r="F85" s="217"/>
      <c r="G85" s="217"/>
      <c r="H85" s="217"/>
      <c r="I85" s="217"/>
      <c r="J85" s="217"/>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row>
    <row r="86" spans="1:58" ht="18">
      <c r="A86" s="241" t="s">
        <v>224</v>
      </c>
      <c r="B86" s="242"/>
      <c r="C86" s="242"/>
      <c r="D86" s="241"/>
      <c r="E86" s="241"/>
      <c r="F86" s="241"/>
      <c r="G86" s="241"/>
      <c r="H86" s="241"/>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row>
    <row r="87" spans="1:58" ht="18">
      <c r="A87" s="241" t="s">
        <v>225</v>
      </c>
      <c r="B87" s="242"/>
      <c r="C87" s="241"/>
      <c r="D87" s="241"/>
      <c r="E87" s="241"/>
      <c r="F87" s="241"/>
      <c r="G87" s="241"/>
      <c r="H87" s="241"/>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row>
    <row r="88" spans="1:58" ht="15.75">
      <c r="A88" s="13" t="s">
        <v>226</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row>
    <row r="89" spans="1:58" ht="15.75">
      <c r="A89" s="13" t="s">
        <v>227</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row>
    <row r="90" spans="9:58" ht="15.75">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row>
    <row r="91" spans="9:58" ht="15.75">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row>
    <row r="92" spans="9:58" ht="15.75">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row>
    <row r="93" spans="9:58" ht="15.75">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row>
    <row r="94" spans="9:58" ht="15.75">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row>
    <row r="95" spans="9:58" ht="15.75">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row>
    <row r="96" spans="9:58" ht="15.75">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row>
    <row r="97" spans="9:58" ht="15.75">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row>
    <row r="98" spans="9:58" ht="15.75">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row>
    <row r="99" spans="9:58" ht="15.75">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row>
    <row r="100" spans="9:58" ht="15.75">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row>
    <row r="101" spans="9:58" ht="15.75">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row>
    <row r="102" spans="9:58" ht="15.75">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row>
    <row r="103" spans="9:58" ht="15.75">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row>
    <row r="104" spans="9:58" ht="15.75">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row>
    <row r="105" spans="9:58" ht="15.75">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row>
    <row r="106" spans="9:58" ht="15.75">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row>
    <row r="107" spans="9:58" ht="15.75">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row>
    <row r="108" spans="9:58" ht="15.75">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row>
    <row r="109" spans="9:58" ht="15.75">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row>
    <row r="110" spans="9:58" ht="15.75">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row>
    <row r="111" spans="9:58" ht="15.75">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row>
    <row r="112" spans="9:58" ht="15.75">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row>
    <row r="113" spans="9:58" ht="15.75">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row>
    <row r="114" spans="9:58" ht="15.75">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row>
    <row r="115" spans="9:58" ht="15.75">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row>
    <row r="116" spans="9:58" ht="15.75">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row>
  </sheetData>
  <sheetProtection/>
  <mergeCells count="11">
    <mergeCell ref="A2:IV2"/>
    <mergeCell ref="A3:R3"/>
    <mergeCell ref="I5:BF5"/>
    <mergeCell ref="A86:H86"/>
    <mergeCell ref="A87:H87"/>
    <mergeCell ref="A76:H76"/>
    <mergeCell ref="A78:H78"/>
    <mergeCell ref="A80:H80"/>
    <mergeCell ref="A82:H82"/>
    <mergeCell ref="A83:H83"/>
    <mergeCell ref="A84:K84"/>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theme="6" tint="0.7999799847602844"/>
  </sheetPr>
  <dimension ref="A1:BE79"/>
  <sheetViews>
    <sheetView zoomScalePageLayoutView="0" workbookViewId="0" topLeftCell="A1">
      <selection activeCell="A1" sqref="A1"/>
    </sheetView>
  </sheetViews>
  <sheetFormatPr defaultColWidth="9.140625" defaultRowHeight="12.75"/>
  <cols>
    <col min="1" max="1" width="53.8515625" style="3" customWidth="1"/>
    <col min="2" max="2" width="42.140625" style="3" customWidth="1"/>
    <col min="3" max="3" width="8.28125" style="3" hidden="1" customWidth="1"/>
    <col min="4" max="4" width="10.140625" style="14" bestFit="1" customWidth="1"/>
    <col min="5" max="5" width="5.140625" style="14" bestFit="1" customWidth="1"/>
    <col min="6" max="6" width="15.57421875" style="14" bestFit="1" customWidth="1"/>
    <col min="7" max="7" width="15.421875" style="3" customWidth="1"/>
    <col min="8" max="57" width="13.421875" style="3" bestFit="1" customWidth="1"/>
    <col min="58" max="16384" width="9.140625" style="3" customWidth="1"/>
  </cols>
  <sheetData>
    <row r="1" spans="1:57" s="140" customFormat="1" ht="26.25">
      <c r="A1" s="7" t="s">
        <v>145</v>
      </c>
      <c r="B1" s="5"/>
      <c r="C1" s="5"/>
      <c r="D1" s="5"/>
      <c r="E1" s="5"/>
      <c r="F1" s="5"/>
      <c r="G1" s="5"/>
      <c r="H1" s="5"/>
      <c r="I1" s="5"/>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row>
    <row r="2" s="236" customFormat="1" ht="21">
      <c r="A2" s="236" t="s">
        <v>99</v>
      </c>
    </row>
    <row r="3" spans="1:57" s="140" customFormat="1" ht="21">
      <c r="A3" s="5" t="s">
        <v>135</v>
      </c>
      <c r="B3" s="5"/>
      <c r="C3" s="5"/>
      <c r="D3" s="5"/>
      <c r="E3" s="5"/>
      <c r="F3" s="5"/>
      <c r="G3" s="5"/>
      <c r="H3" s="5"/>
      <c r="I3" s="5"/>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row>
    <row r="4" spans="1:57" s="140" customFormat="1" ht="21">
      <c r="A4" s="5" t="s">
        <v>136</v>
      </c>
      <c r="B4" s="5"/>
      <c r="C4" s="5"/>
      <c r="D4" s="5"/>
      <c r="E4" s="5"/>
      <c r="F4" s="5"/>
      <c r="G4" s="5"/>
      <c r="H4" s="5"/>
      <c r="I4" s="5"/>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row>
    <row r="5" spans="1:57" s="140" customFormat="1" ht="15.75">
      <c r="A5" s="141" t="s">
        <v>137</v>
      </c>
      <c r="B5" s="142"/>
      <c r="C5" s="142"/>
      <c r="D5" s="143"/>
      <c r="E5" s="143"/>
      <c r="F5" s="143"/>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row>
    <row r="6" spans="1:57" s="140" customFormat="1" ht="16.5" thickBot="1">
      <c r="A6" s="141"/>
      <c r="B6" s="142"/>
      <c r="C6" s="142"/>
      <c r="D6" s="143"/>
      <c r="E6" s="143"/>
      <c r="F6" s="143"/>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row>
    <row r="7" spans="1:57" s="13" customFormat="1" ht="16.5" thickBot="1">
      <c r="A7" s="20"/>
      <c r="B7" s="20"/>
      <c r="C7" s="20"/>
      <c r="D7" s="21"/>
      <c r="E7" s="21"/>
      <c r="F7" s="21"/>
      <c r="G7" s="20"/>
      <c r="H7" s="250" t="s">
        <v>97</v>
      </c>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2"/>
    </row>
    <row r="8" spans="1:57" s="13" customFormat="1" ht="20.25" customHeight="1" thickBot="1">
      <c r="A8" s="27" t="s">
        <v>32</v>
      </c>
      <c r="B8" s="90" t="s">
        <v>55</v>
      </c>
      <c r="C8" s="13" t="s">
        <v>60</v>
      </c>
      <c r="D8" s="29" t="s">
        <v>13</v>
      </c>
      <c r="E8" s="91" t="s">
        <v>33</v>
      </c>
      <c r="F8" s="91" t="s">
        <v>40</v>
      </c>
      <c r="G8" s="30" t="s">
        <v>15</v>
      </c>
      <c r="H8" s="92">
        <v>1</v>
      </c>
      <c r="I8" s="92">
        <v>2</v>
      </c>
      <c r="J8" s="92">
        <v>3</v>
      </c>
      <c r="K8" s="92">
        <v>4</v>
      </c>
      <c r="L8" s="92">
        <v>5</v>
      </c>
      <c r="M8" s="92">
        <v>6</v>
      </c>
      <c r="N8" s="92">
        <v>7</v>
      </c>
      <c r="O8" s="92">
        <v>8</v>
      </c>
      <c r="P8" s="92">
        <v>9</v>
      </c>
      <c r="Q8" s="92">
        <v>10</v>
      </c>
      <c r="R8" s="92">
        <v>11</v>
      </c>
      <c r="S8" s="92">
        <v>12</v>
      </c>
      <c r="T8" s="92">
        <v>13</v>
      </c>
      <c r="U8" s="92">
        <v>14</v>
      </c>
      <c r="V8" s="92">
        <v>15</v>
      </c>
      <c r="W8" s="92">
        <v>16</v>
      </c>
      <c r="X8" s="92">
        <v>17</v>
      </c>
      <c r="Y8" s="92">
        <v>18</v>
      </c>
      <c r="Z8" s="92">
        <v>19</v>
      </c>
      <c r="AA8" s="92">
        <v>20</v>
      </c>
      <c r="AB8" s="92">
        <v>21</v>
      </c>
      <c r="AC8" s="92">
        <v>22</v>
      </c>
      <c r="AD8" s="92">
        <v>23</v>
      </c>
      <c r="AE8" s="92">
        <v>24</v>
      </c>
      <c r="AF8" s="92">
        <v>25</v>
      </c>
      <c r="AG8" s="92">
        <v>26</v>
      </c>
      <c r="AH8" s="92">
        <v>27</v>
      </c>
      <c r="AI8" s="92">
        <v>28</v>
      </c>
      <c r="AJ8" s="92">
        <v>29</v>
      </c>
      <c r="AK8" s="92">
        <v>30</v>
      </c>
      <c r="AL8" s="92">
        <v>31</v>
      </c>
      <c r="AM8" s="92">
        <v>32</v>
      </c>
      <c r="AN8" s="92">
        <v>33</v>
      </c>
      <c r="AO8" s="92">
        <v>34</v>
      </c>
      <c r="AP8" s="92">
        <v>35</v>
      </c>
      <c r="AQ8" s="92">
        <v>36</v>
      </c>
      <c r="AR8" s="92">
        <v>37</v>
      </c>
      <c r="AS8" s="92">
        <v>38</v>
      </c>
      <c r="AT8" s="92">
        <v>39</v>
      </c>
      <c r="AU8" s="92">
        <v>40</v>
      </c>
      <c r="AV8" s="92">
        <v>41</v>
      </c>
      <c r="AW8" s="92">
        <v>42</v>
      </c>
      <c r="AX8" s="92">
        <v>43</v>
      </c>
      <c r="AY8" s="92">
        <v>44</v>
      </c>
      <c r="AZ8" s="92">
        <v>45</v>
      </c>
      <c r="BA8" s="92">
        <v>46</v>
      </c>
      <c r="BB8" s="92">
        <v>47</v>
      </c>
      <c r="BC8" s="92">
        <v>48</v>
      </c>
      <c r="BD8" s="92">
        <v>49</v>
      </c>
      <c r="BE8" s="92">
        <v>50</v>
      </c>
    </row>
    <row r="9" spans="1:57" s="13" customFormat="1" ht="18" customHeight="1">
      <c r="A9" s="32" t="s">
        <v>50</v>
      </c>
      <c r="B9" s="93"/>
      <c r="D9" s="94"/>
      <c r="E9" s="94"/>
      <c r="F9" s="95"/>
      <c r="G9" s="96"/>
      <c r="H9" s="96"/>
      <c r="I9" s="69"/>
      <c r="J9" s="69"/>
      <c r="K9" s="69"/>
      <c r="L9" s="69"/>
      <c r="M9" s="69"/>
      <c r="N9" s="69"/>
      <c r="O9" s="69"/>
      <c r="P9" s="69"/>
      <c r="Q9" s="70"/>
      <c r="R9" s="69"/>
      <c r="S9" s="69"/>
      <c r="T9" s="70"/>
      <c r="U9" s="69"/>
      <c r="V9" s="69"/>
      <c r="W9" s="70"/>
      <c r="X9" s="69"/>
      <c r="Y9" s="69"/>
      <c r="Z9" s="70"/>
      <c r="AA9" s="69"/>
      <c r="AB9" s="69"/>
      <c r="AC9" s="70"/>
      <c r="AD9" s="69"/>
      <c r="AE9" s="69"/>
      <c r="AF9" s="70"/>
      <c r="AG9" s="69"/>
      <c r="AH9" s="69"/>
      <c r="AI9" s="70"/>
      <c r="AJ9" s="69"/>
      <c r="AK9" s="69"/>
      <c r="AL9" s="70"/>
      <c r="AM9" s="69"/>
      <c r="AN9" s="69"/>
      <c r="AO9" s="70"/>
      <c r="AP9" s="69"/>
      <c r="AQ9" s="69"/>
      <c r="AR9" s="70"/>
      <c r="AS9" s="69"/>
      <c r="AT9" s="69"/>
      <c r="AU9" s="70"/>
      <c r="AV9" s="69"/>
      <c r="AW9" s="69"/>
      <c r="AX9" s="70"/>
      <c r="AY9" s="69"/>
      <c r="AZ9" s="69"/>
      <c r="BA9" s="70"/>
      <c r="BB9" s="69"/>
      <c r="BC9" s="69"/>
      <c r="BD9" s="70"/>
      <c r="BE9" s="69"/>
    </row>
    <row r="10" spans="1:57" s="13" customFormat="1" ht="15" customHeight="1">
      <c r="A10" s="38" t="s">
        <v>46</v>
      </c>
      <c r="B10" s="97" t="s">
        <v>53</v>
      </c>
      <c r="C10" s="13" t="s">
        <v>65</v>
      </c>
      <c r="D10" s="94">
        <v>4</v>
      </c>
      <c r="E10" s="94" t="s">
        <v>34</v>
      </c>
      <c r="F10" s="98">
        <v>64000</v>
      </c>
      <c r="G10" s="98">
        <f>F10*D10</f>
        <v>256000</v>
      </c>
      <c r="H10" s="98">
        <f aca="true" t="shared" si="0" ref="H10:BE14">G10</f>
        <v>256000</v>
      </c>
      <c r="I10" s="48">
        <f t="shared" si="0"/>
        <v>256000</v>
      </c>
      <c r="J10" s="48">
        <f t="shared" si="0"/>
        <v>256000</v>
      </c>
      <c r="K10" s="48">
        <f t="shared" si="0"/>
        <v>256000</v>
      </c>
      <c r="L10" s="48">
        <f t="shared" si="0"/>
        <v>256000</v>
      </c>
      <c r="M10" s="48">
        <f t="shared" si="0"/>
        <v>256000</v>
      </c>
      <c r="N10" s="48">
        <f t="shared" si="0"/>
        <v>256000</v>
      </c>
      <c r="O10" s="48">
        <f t="shared" si="0"/>
        <v>256000</v>
      </c>
      <c r="P10" s="48">
        <f t="shared" si="0"/>
        <v>256000</v>
      </c>
      <c r="Q10" s="73">
        <f t="shared" si="0"/>
        <v>256000</v>
      </c>
      <c r="R10" s="48">
        <f t="shared" si="0"/>
        <v>256000</v>
      </c>
      <c r="S10" s="48">
        <f t="shared" si="0"/>
        <v>256000</v>
      </c>
      <c r="T10" s="73">
        <f t="shared" si="0"/>
        <v>256000</v>
      </c>
      <c r="U10" s="48">
        <f t="shared" si="0"/>
        <v>256000</v>
      </c>
      <c r="V10" s="48">
        <f t="shared" si="0"/>
        <v>256000</v>
      </c>
      <c r="W10" s="73">
        <f t="shared" si="0"/>
        <v>256000</v>
      </c>
      <c r="X10" s="48">
        <f t="shared" si="0"/>
        <v>256000</v>
      </c>
      <c r="Y10" s="48">
        <f t="shared" si="0"/>
        <v>256000</v>
      </c>
      <c r="Z10" s="73">
        <f t="shared" si="0"/>
        <v>256000</v>
      </c>
      <c r="AA10" s="48">
        <f t="shared" si="0"/>
        <v>256000</v>
      </c>
      <c r="AB10" s="48">
        <f t="shared" si="0"/>
        <v>256000</v>
      </c>
      <c r="AC10" s="73">
        <f t="shared" si="0"/>
        <v>256000</v>
      </c>
      <c r="AD10" s="48">
        <f t="shared" si="0"/>
        <v>256000</v>
      </c>
      <c r="AE10" s="48">
        <f t="shared" si="0"/>
        <v>256000</v>
      </c>
      <c r="AF10" s="73">
        <f t="shared" si="0"/>
        <v>256000</v>
      </c>
      <c r="AG10" s="48">
        <f t="shared" si="0"/>
        <v>256000</v>
      </c>
      <c r="AH10" s="48">
        <f t="shared" si="0"/>
        <v>256000</v>
      </c>
      <c r="AI10" s="73">
        <f t="shared" si="0"/>
        <v>256000</v>
      </c>
      <c r="AJ10" s="48">
        <f t="shared" si="0"/>
        <v>256000</v>
      </c>
      <c r="AK10" s="48">
        <f t="shared" si="0"/>
        <v>256000</v>
      </c>
      <c r="AL10" s="73">
        <f t="shared" si="0"/>
        <v>256000</v>
      </c>
      <c r="AM10" s="48">
        <f t="shared" si="0"/>
        <v>256000</v>
      </c>
      <c r="AN10" s="48">
        <f t="shared" si="0"/>
        <v>256000</v>
      </c>
      <c r="AO10" s="73">
        <f t="shared" si="0"/>
        <v>256000</v>
      </c>
      <c r="AP10" s="48">
        <f t="shared" si="0"/>
        <v>256000</v>
      </c>
      <c r="AQ10" s="48">
        <f t="shared" si="0"/>
        <v>256000</v>
      </c>
      <c r="AR10" s="73">
        <f t="shared" si="0"/>
        <v>256000</v>
      </c>
      <c r="AS10" s="48">
        <f t="shared" si="0"/>
        <v>256000</v>
      </c>
      <c r="AT10" s="48">
        <f t="shared" si="0"/>
        <v>256000</v>
      </c>
      <c r="AU10" s="73">
        <f t="shared" si="0"/>
        <v>256000</v>
      </c>
      <c r="AV10" s="48">
        <f t="shared" si="0"/>
        <v>256000</v>
      </c>
      <c r="AW10" s="48">
        <f t="shared" si="0"/>
        <v>256000</v>
      </c>
      <c r="AX10" s="73">
        <f t="shared" si="0"/>
        <v>256000</v>
      </c>
      <c r="AY10" s="48">
        <f t="shared" si="0"/>
        <v>256000</v>
      </c>
      <c r="AZ10" s="48">
        <f t="shared" si="0"/>
        <v>256000</v>
      </c>
      <c r="BA10" s="73">
        <f t="shared" si="0"/>
        <v>256000</v>
      </c>
      <c r="BB10" s="48">
        <f t="shared" si="0"/>
        <v>256000</v>
      </c>
      <c r="BC10" s="48">
        <f t="shared" si="0"/>
        <v>256000</v>
      </c>
      <c r="BD10" s="73">
        <f t="shared" si="0"/>
        <v>256000</v>
      </c>
      <c r="BE10" s="48">
        <f t="shared" si="0"/>
        <v>256000</v>
      </c>
    </row>
    <row r="11" spans="1:57" s="13" customFormat="1" ht="15.75">
      <c r="A11" s="38" t="s">
        <v>47</v>
      </c>
      <c r="B11" s="97" t="s">
        <v>54</v>
      </c>
      <c r="D11" s="94">
        <v>0.5</v>
      </c>
      <c r="E11" s="94" t="s">
        <v>34</v>
      </c>
      <c r="F11" s="98">
        <v>84900</v>
      </c>
      <c r="G11" s="98">
        <f>F11*D11</f>
        <v>42450</v>
      </c>
      <c r="H11" s="98">
        <f t="shared" si="0"/>
        <v>42450</v>
      </c>
      <c r="I11" s="48">
        <f t="shared" si="0"/>
        <v>42450</v>
      </c>
      <c r="J11" s="48">
        <f t="shared" si="0"/>
        <v>42450</v>
      </c>
      <c r="K11" s="48">
        <f t="shared" si="0"/>
        <v>42450</v>
      </c>
      <c r="L11" s="48">
        <f t="shared" si="0"/>
        <v>42450</v>
      </c>
      <c r="M11" s="48">
        <f t="shared" si="0"/>
        <v>42450</v>
      </c>
      <c r="N11" s="48">
        <f t="shared" si="0"/>
        <v>42450</v>
      </c>
      <c r="O11" s="48">
        <f t="shared" si="0"/>
        <v>42450</v>
      </c>
      <c r="P11" s="48">
        <f t="shared" si="0"/>
        <v>42450</v>
      </c>
      <c r="Q11" s="73">
        <f t="shared" si="0"/>
        <v>42450</v>
      </c>
      <c r="R11" s="48">
        <f t="shared" si="0"/>
        <v>42450</v>
      </c>
      <c r="S11" s="48">
        <f t="shared" si="0"/>
        <v>42450</v>
      </c>
      <c r="T11" s="73">
        <f t="shared" si="0"/>
        <v>42450</v>
      </c>
      <c r="U11" s="48">
        <f t="shared" si="0"/>
        <v>42450</v>
      </c>
      <c r="V11" s="48">
        <f t="shared" si="0"/>
        <v>42450</v>
      </c>
      <c r="W11" s="73">
        <f t="shared" si="0"/>
        <v>42450</v>
      </c>
      <c r="X11" s="48">
        <f t="shared" si="0"/>
        <v>42450</v>
      </c>
      <c r="Y11" s="48">
        <f t="shared" si="0"/>
        <v>42450</v>
      </c>
      <c r="Z11" s="73">
        <f t="shared" si="0"/>
        <v>42450</v>
      </c>
      <c r="AA11" s="48">
        <f t="shared" si="0"/>
        <v>42450</v>
      </c>
      <c r="AB11" s="48">
        <f t="shared" si="0"/>
        <v>42450</v>
      </c>
      <c r="AC11" s="73">
        <f t="shared" si="0"/>
        <v>42450</v>
      </c>
      <c r="AD11" s="48">
        <f t="shared" si="0"/>
        <v>42450</v>
      </c>
      <c r="AE11" s="48">
        <f t="shared" si="0"/>
        <v>42450</v>
      </c>
      <c r="AF11" s="73">
        <f t="shared" si="0"/>
        <v>42450</v>
      </c>
      <c r="AG11" s="48">
        <f t="shared" si="0"/>
        <v>42450</v>
      </c>
      <c r="AH11" s="48">
        <f t="shared" si="0"/>
        <v>42450</v>
      </c>
      <c r="AI11" s="73">
        <f t="shared" si="0"/>
        <v>42450</v>
      </c>
      <c r="AJ11" s="48">
        <f t="shared" si="0"/>
        <v>42450</v>
      </c>
      <c r="AK11" s="48">
        <f t="shared" si="0"/>
        <v>42450</v>
      </c>
      <c r="AL11" s="73">
        <f t="shared" si="0"/>
        <v>42450</v>
      </c>
      <c r="AM11" s="48">
        <f t="shared" si="0"/>
        <v>42450</v>
      </c>
      <c r="AN11" s="48">
        <f t="shared" si="0"/>
        <v>42450</v>
      </c>
      <c r="AO11" s="73">
        <f t="shared" si="0"/>
        <v>42450</v>
      </c>
      <c r="AP11" s="48">
        <f t="shared" si="0"/>
        <v>42450</v>
      </c>
      <c r="AQ11" s="48">
        <f t="shared" si="0"/>
        <v>42450</v>
      </c>
      <c r="AR11" s="73">
        <f t="shared" si="0"/>
        <v>42450</v>
      </c>
      <c r="AS11" s="48">
        <f t="shared" si="0"/>
        <v>42450</v>
      </c>
      <c r="AT11" s="48">
        <f t="shared" si="0"/>
        <v>42450</v>
      </c>
      <c r="AU11" s="73">
        <f t="shared" si="0"/>
        <v>42450</v>
      </c>
      <c r="AV11" s="48">
        <f t="shared" si="0"/>
        <v>42450</v>
      </c>
      <c r="AW11" s="48">
        <f t="shared" si="0"/>
        <v>42450</v>
      </c>
      <c r="AX11" s="73">
        <f t="shared" si="0"/>
        <v>42450</v>
      </c>
      <c r="AY11" s="48">
        <f t="shared" si="0"/>
        <v>42450</v>
      </c>
      <c r="AZ11" s="48">
        <f t="shared" si="0"/>
        <v>42450</v>
      </c>
      <c r="BA11" s="73">
        <f t="shared" si="0"/>
        <v>42450</v>
      </c>
      <c r="BB11" s="48">
        <f t="shared" si="0"/>
        <v>42450</v>
      </c>
      <c r="BC11" s="48">
        <f t="shared" si="0"/>
        <v>42450</v>
      </c>
      <c r="BD11" s="73">
        <f t="shared" si="0"/>
        <v>42450</v>
      </c>
      <c r="BE11" s="48">
        <f t="shared" si="0"/>
        <v>42450</v>
      </c>
    </row>
    <row r="12" spans="1:57" s="13" customFormat="1" ht="15.75">
      <c r="A12" s="38" t="s">
        <v>48</v>
      </c>
      <c r="B12" s="99" t="s">
        <v>48</v>
      </c>
      <c r="D12" s="94">
        <v>0</v>
      </c>
      <c r="E12" s="94" t="s">
        <v>34</v>
      </c>
      <c r="F12" s="98">
        <v>84900</v>
      </c>
      <c r="G12" s="98">
        <f>F12*D12</f>
        <v>0</v>
      </c>
      <c r="H12" s="98">
        <f t="shared" si="0"/>
        <v>0</v>
      </c>
      <c r="I12" s="48">
        <f t="shared" si="0"/>
        <v>0</v>
      </c>
      <c r="J12" s="48">
        <f t="shared" si="0"/>
        <v>0</v>
      </c>
      <c r="K12" s="48">
        <f t="shared" si="0"/>
        <v>0</v>
      </c>
      <c r="L12" s="48">
        <f t="shared" si="0"/>
        <v>0</v>
      </c>
      <c r="M12" s="48">
        <f t="shared" si="0"/>
        <v>0</v>
      </c>
      <c r="N12" s="48">
        <f t="shared" si="0"/>
        <v>0</v>
      </c>
      <c r="O12" s="48">
        <f t="shared" si="0"/>
        <v>0</v>
      </c>
      <c r="P12" s="48">
        <f t="shared" si="0"/>
        <v>0</v>
      </c>
      <c r="Q12" s="73">
        <f t="shared" si="0"/>
        <v>0</v>
      </c>
      <c r="R12" s="48">
        <f t="shared" si="0"/>
        <v>0</v>
      </c>
      <c r="S12" s="48">
        <f t="shared" si="0"/>
        <v>0</v>
      </c>
      <c r="T12" s="73">
        <f t="shared" si="0"/>
        <v>0</v>
      </c>
      <c r="U12" s="48">
        <f t="shared" si="0"/>
        <v>0</v>
      </c>
      <c r="V12" s="48">
        <f t="shared" si="0"/>
        <v>0</v>
      </c>
      <c r="W12" s="73">
        <f t="shared" si="0"/>
        <v>0</v>
      </c>
      <c r="X12" s="48">
        <f t="shared" si="0"/>
        <v>0</v>
      </c>
      <c r="Y12" s="48">
        <f t="shared" si="0"/>
        <v>0</v>
      </c>
      <c r="Z12" s="73">
        <f t="shared" si="0"/>
        <v>0</v>
      </c>
      <c r="AA12" s="48">
        <f t="shared" si="0"/>
        <v>0</v>
      </c>
      <c r="AB12" s="48">
        <f t="shared" si="0"/>
        <v>0</v>
      </c>
      <c r="AC12" s="73">
        <f t="shared" si="0"/>
        <v>0</v>
      </c>
      <c r="AD12" s="48">
        <f t="shared" si="0"/>
        <v>0</v>
      </c>
      <c r="AE12" s="48">
        <f t="shared" si="0"/>
        <v>0</v>
      </c>
      <c r="AF12" s="73">
        <f t="shared" si="0"/>
        <v>0</v>
      </c>
      <c r="AG12" s="48">
        <f t="shared" si="0"/>
        <v>0</v>
      </c>
      <c r="AH12" s="48">
        <f t="shared" si="0"/>
        <v>0</v>
      </c>
      <c r="AI12" s="73">
        <f t="shared" si="0"/>
        <v>0</v>
      </c>
      <c r="AJ12" s="48">
        <f t="shared" si="0"/>
        <v>0</v>
      </c>
      <c r="AK12" s="48">
        <f t="shared" si="0"/>
        <v>0</v>
      </c>
      <c r="AL12" s="73">
        <f t="shared" si="0"/>
        <v>0</v>
      </c>
      <c r="AM12" s="48">
        <f t="shared" si="0"/>
        <v>0</v>
      </c>
      <c r="AN12" s="48">
        <f t="shared" si="0"/>
        <v>0</v>
      </c>
      <c r="AO12" s="73">
        <f t="shared" si="0"/>
        <v>0</v>
      </c>
      <c r="AP12" s="48">
        <f t="shared" si="0"/>
        <v>0</v>
      </c>
      <c r="AQ12" s="48">
        <f t="shared" si="0"/>
        <v>0</v>
      </c>
      <c r="AR12" s="73">
        <f t="shared" si="0"/>
        <v>0</v>
      </c>
      <c r="AS12" s="48">
        <f t="shared" si="0"/>
        <v>0</v>
      </c>
      <c r="AT12" s="48">
        <f t="shared" si="0"/>
        <v>0</v>
      </c>
      <c r="AU12" s="73">
        <f t="shared" si="0"/>
        <v>0</v>
      </c>
      <c r="AV12" s="48">
        <f t="shared" si="0"/>
        <v>0</v>
      </c>
      <c r="AW12" s="48">
        <f t="shared" si="0"/>
        <v>0</v>
      </c>
      <c r="AX12" s="73">
        <f t="shared" si="0"/>
        <v>0</v>
      </c>
      <c r="AY12" s="48">
        <f t="shared" si="0"/>
        <v>0</v>
      </c>
      <c r="AZ12" s="48">
        <f t="shared" si="0"/>
        <v>0</v>
      </c>
      <c r="BA12" s="73">
        <f t="shared" si="0"/>
        <v>0</v>
      </c>
      <c r="BB12" s="48">
        <f t="shared" si="0"/>
        <v>0</v>
      </c>
      <c r="BC12" s="48">
        <f t="shared" si="0"/>
        <v>0</v>
      </c>
      <c r="BD12" s="73">
        <f t="shared" si="0"/>
        <v>0</v>
      </c>
      <c r="BE12" s="48">
        <f t="shared" si="0"/>
        <v>0</v>
      </c>
    </row>
    <row r="13" spans="1:57" s="13" customFormat="1" ht="15.75">
      <c r="A13" s="38" t="s">
        <v>17</v>
      </c>
      <c r="B13" s="99" t="s">
        <v>18</v>
      </c>
      <c r="D13" s="94">
        <v>1</v>
      </c>
      <c r="E13" s="94" t="s">
        <v>34</v>
      </c>
      <c r="F13" s="98">
        <v>84900</v>
      </c>
      <c r="G13" s="98">
        <f>F13*D13</f>
        <v>84900</v>
      </c>
      <c r="H13" s="98">
        <f t="shared" si="0"/>
        <v>84900</v>
      </c>
      <c r="I13" s="48">
        <f t="shared" si="0"/>
        <v>84900</v>
      </c>
      <c r="J13" s="48">
        <f t="shared" si="0"/>
        <v>84900</v>
      </c>
      <c r="K13" s="48">
        <f t="shared" si="0"/>
        <v>84900</v>
      </c>
      <c r="L13" s="48">
        <f t="shared" si="0"/>
        <v>84900</v>
      </c>
      <c r="M13" s="48">
        <f t="shared" si="0"/>
        <v>84900</v>
      </c>
      <c r="N13" s="48">
        <f t="shared" si="0"/>
        <v>84900</v>
      </c>
      <c r="O13" s="48">
        <f t="shared" si="0"/>
        <v>84900</v>
      </c>
      <c r="P13" s="48">
        <f t="shared" si="0"/>
        <v>84900</v>
      </c>
      <c r="Q13" s="73">
        <f t="shared" si="0"/>
        <v>84900</v>
      </c>
      <c r="R13" s="48">
        <f t="shared" si="0"/>
        <v>84900</v>
      </c>
      <c r="S13" s="48">
        <f t="shared" si="0"/>
        <v>84900</v>
      </c>
      <c r="T13" s="73">
        <f t="shared" si="0"/>
        <v>84900</v>
      </c>
      <c r="U13" s="48">
        <f t="shared" si="0"/>
        <v>84900</v>
      </c>
      <c r="V13" s="48">
        <f t="shared" si="0"/>
        <v>84900</v>
      </c>
      <c r="W13" s="73">
        <f t="shared" si="0"/>
        <v>84900</v>
      </c>
      <c r="X13" s="48">
        <f t="shared" si="0"/>
        <v>84900</v>
      </c>
      <c r="Y13" s="48">
        <f t="shared" si="0"/>
        <v>84900</v>
      </c>
      <c r="Z13" s="73">
        <f t="shared" si="0"/>
        <v>84900</v>
      </c>
      <c r="AA13" s="48">
        <f t="shared" si="0"/>
        <v>84900</v>
      </c>
      <c r="AB13" s="48">
        <f t="shared" si="0"/>
        <v>84900</v>
      </c>
      <c r="AC13" s="73">
        <f t="shared" si="0"/>
        <v>84900</v>
      </c>
      <c r="AD13" s="48">
        <f t="shared" si="0"/>
        <v>84900</v>
      </c>
      <c r="AE13" s="48">
        <f t="shared" si="0"/>
        <v>84900</v>
      </c>
      <c r="AF13" s="73">
        <f t="shared" si="0"/>
        <v>84900</v>
      </c>
      <c r="AG13" s="48">
        <f t="shared" si="0"/>
        <v>84900</v>
      </c>
      <c r="AH13" s="48">
        <f t="shared" si="0"/>
        <v>84900</v>
      </c>
      <c r="AI13" s="73">
        <f t="shared" si="0"/>
        <v>84900</v>
      </c>
      <c r="AJ13" s="48">
        <f t="shared" si="0"/>
        <v>84900</v>
      </c>
      <c r="AK13" s="48">
        <f t="shared" si="0"/>
        <v>84900</v>
      </c>
      <c r="AL13" s="73">
        <f t="shared" si="0"/>
        <v>84900</v>
      </c>
      <c r="AM13" s="48">
        <f t="shared" si="0"/>
        <v>84900</v>
      </c>
      <c r="AN13" s="48">
        <f t="shared" si="0"/>
        <v>84900</v>
      </c>
      <c r="AO13" s="73">
        <f t="shared" si="0"/>
        <v>84900</v>
      </c>
      <c r="AP13" s="48">
        <f t="shared" si="0"/>
        <v>84900</v>
      </c>
      <c r="AQ13" s="48">
        <f t="shared" si="0"/>
        <v>84900</v>
      </c>
      <c r="AR13" s="73">
        <f t="shared" si="0"/>
        <v>84900</v>
      </c>
      <c r="AS13" s="48">
        <f t="shared" si="0"/>
        <v>84900</v>
      </c>
      <c r="AT13" s="48">
        <f t="shared" si="0"/>
        <v>84900</v>
      </c>
      <c r="AU13" s="73">
        <f t="shared" si="0"/>
        <v>84900</v>
      </c>
      <c r="AV13" s="48">
        <f t="shared" si="0"/>
        <v>84900</v>
      </c>
      <c r="AW13" s="48">
        <f t="shared" si="0"/>
        <v>84900</v>
      </c>
      <c r="AX13" s="73">
        <f t="shared" si="0"/>
        <v>84900</v>
      </c>
      <c r="AY13" s="48">
        <f t="shared" si="0"/>
        <v>84900</v>
      </c>
      <c r="AZ13" s="48">
        <f t="shared" si="0"/>
        <v>84900</v>
      </c>
      <c r="BA13" s="73">
        <f t="shared" si="0"/>
        <v>84900</v>
      </c>
      <c r="BB13" s="48">
        <f t="shared" si="0"/>
        <v>84900</v>
      </c>
      <c r="BC13" s="48">
        <f t="shared" si="0"/>
        <v>84900</v>
      </c>
      <c r="BD13" s="73">
        <f t="shared" si="0"/>
        <v>84900</v>
      </c>
      <c r="BE13" s="48">
        <f t="shared" si="0"/>
        <v>84900</v>
      </c>
    </row>
    <row r="14" spans="1:57" s="13" customFormat="1" ht="15.75">
      <c r="A14" s="38" t="s">
        <v>49</v>
      </c>
      <c r="B14" s="99" t="s">
        <v>53</v>
      </c>
      <c r="D14" s="94">
        <v>1</v>
      </c>
      <c r="E14" s="94" t="s">
        <v>34</v>
      </c>
      <c r="F14" s="98">
        <v>64000</v>
      </c>
      <c r="G14" s="98">
        <f>F14*D14</f>
        <v>64000</v>
      </c>
      <c r="H14" s="98">
        <f t="shared" si="0"/>
        <v>64000</v>
      </c>
      <c r="I14" s="48">
        <f t="shared" si="0"/>
        <v>64000</v>
      </c>
      <c r="J14" s="48">
        <f t="shared" si="0"/>
        <v>64000</v>
      </c>
      <c r="K14" s="48">
        <f t="shared" si="0"/>
        <v>64000</v>
      </c>
      <c r="L14" s="48">
        <f t="shared" si="0"/>
        <v>64000</v>
      </c>
      <c r="M14" s="48">
        <f t="shared" si="0"/>
        <v>64000</v>
      </c>
      <c r="N14" s="48">
        <f t="shared" si="0"/>
        <v>64000</v>
      </c>
      <c r="O14" s="48">
        <f t="shared" si="0"/>
        <v>64000</v>
      </c>
      <c r="P14" s="48">
        <f t="shared" si="0"/>
        <v>64000</v>
      </c>
      <c r="Q14" s="73">
        <f t="shared" si="0"/>
        <v>64000</v>
      </c>
      <c r="R14" s="48">
        <f t="shared" si="0"/>
        <v>64000</v>
      </c>
      <c r="S14" s="48">
        <f t="shared" si="0"/>
        <v>64000</v>
      </c>
      <c r="T14" s="73">
        <f t="shared" si="0"/>
        <v>64000</v>
      </c>
      <c r="U14" s="48">
        <f t="shared" si="0"/>
        <v>64000</v>
      </c>
      <c r="V14" s="48">
        <f t="shared" si="0"/>
        <v>64000</v>
      </c>
      <c r="W14" s="73">
        <f t="shared" si="0"/>
        <v>64000</v>
      </c>
      <c r="X14" s="48">
        <f t="shared" si="0"/>
        <v>64000</v>
      </c>
      <c r="Y14" s="48">
        <f t="shared" si="0"/>
        <v>64000</v>
      </c>
      <c r="Z14" s="73">
        <f t="shared" si="0"/>
        <v>64000</v>
      </c>
      <c r="AA14" s="48">
        <f t="shared" si="0"/>
        <v>64000</v>
      </c>
      <c r="AB14" s="48">
        <f t="shared" si="0"/>
        <v>64000</v>
      </c>
      <c r="AC14" s="73">
        <f t="shared" si="0"/>
        <v>64000</v>
      </c>
      <c r="AD14" s="48">
        <f t="shared" si="0"/>
        <v>64000</v>
      </c>
      <c r="AE14" s="48">
        <f t="shared" si="0"/>
        <v>64000</v>
      </c>
      <c r="AF14" s="73">
        <f t="shared" si="0"/>
        <v>64000</v>
      </c>
      <c r="AG14" s="48">
        <f t="shared" si="0"/>
        <v>64000</v>
      </c>
      <c r="AH14" s="48">
        <f t="shared" si="0"/>
        <v>64000</v>
      </c>
      <c r="AI14" s="73">
        <f t="shared" si="0"/>
        <v>64000</v>
      </c>
      <c r="AJ14" s="48">
        <f t="shared" si="0"/>
        <v>64000</v>
      </c>
      <c r="AK14" s="48">
        <f t="shared" si="0"/>
        <v>64000</v>
      </c>
      <c r="AL14" s="73">
        <f t="shared" si="0"/>
        <v>64000</v>
      </c>
      <c r="AM14" s="48">
        <f t="shared" si="0"/>
        <v>64000</v>
      </c>
      <c r="AN14" s="48">
        <f t="shared" si="0"/>
        <v>64000</v>
      </c>
      <c r="AO14" s="73">
        <f t="shared" si="0"/>
        <v>64000</v>
      </c>
      <c r="AP14" s="48">
        <f t="shared" si="0"/>
        <v>64000</v>
      </c>
      <c r="AQ14" s="48">
        <f t="shared" si="0"/>
        <v>64000</v>
      </c>
      <c r="AR14" s="73">
        <f t="shared" si="0"/>
        <v>64000</v>
      </c>
      <c r="AS14" s="48">
        <f t="shared" si="0"/>
        <v>64000</v>
      </c>
      <c r="AT14" s="48">
        <f t="shared" si="0"/>
        <v>64000</v>
      </c>
      <c r="AU14" s="73">
        <f t="shared" si="0"/>
        <v>64000</v>
      </c>
      <c r="AV14" s="48">
        <f t="shared" si="0"/>
        <v>64000</v>
      </c>
      <c r="AW14" s="48">
        <f t="shared" si="0"/>
        <v>64000</v>
      </c>
      <c r="AX14" s="73">
        <f t="shared" si="0"/>
        <v>64000</v>
      </c>
      <c r="AY14" s="48">
        <f t="shared" si="0"/>
        <v>64000</v>
      </c>
      <c r="AZ14" s="48">
        <f t="shared" si="0"/>
        <v>64000</v>
      </c>
      <c r="BA14" s="73">
        <f t="shared" si="0"/>
        <v>64000</v>
      </c>
      <c r="BB14" s="48">
        <f t="shared" si="0"/>
        <v>64000</v>
      </c>
      <c r="BC14" s="48">
        <f t="shared" si="0"/>
        <v>64000</v>
      </c>
      <c r="BD14" s="73">
        <f t="shared" si="0"/>
        <v>64000</v>
      </c>
      <c r="BE14" s="48">
        <f t="shared" si="0"/>
        <v>64000</v>
      </c>
    </row>
    <row r="15" spans="1:57" s="13" customFormat="1" ht="14.25" customHeight="1">
      <c r="A15" s="82" t="s">
        <v>42</v>
      </c>
      <c r="B15" s="100"/>
      <c r="D15" s="101">
        <f>SUM(D10:D14)</f>
        <v>6.5</v>
      </c>
      <c r="E15" s="94" t="s">
        <v>34</v>
      </c>
      <c r="F15" s="102"/>
      <c r="G15" s="103">
        <f aca="true" t="shared" si="1" ref="G15:BE15">SUM(G10:G14)</f>
        <v>447350</v>
      </c>
      <c r="H15" s="103">
        <f t="shared" si="1"/>
        <v>447350</v>
      </c>
      <c r="I15" s="85">
        <f t="shared" si="1"/>
        <v>447350</v>
      </c>
      <c r="J15" s="85">
        <f t="shared" si="1"/>
        <v>447350</v>
      </c>
      <c r="K15" s="85">
        <f t="shared" si="1"/>
        <v>447350</v>
      </c>
      <c r="L15" s="85">
        <f t="shared" si="1"/>
        <v>447350</v>
      </c>
      <c r="M15" s="85">
        <f t="shared" si="1"/>
        <v>447350</v>
      </c>
      <c r="N15" s="85">
        <f t="shared" si="1"/>
        <v>447350</v>
      </c>
      <c r="O15" s="85">
        <f t="shared" si="1"/>
        <v>447350</v>
      </c>
      <c r="P15" s="85">
        <f t="shared" si="1"/>
        <v>447350</v>
      </c>
      <c r="Q15" s="104">
        <f t="shared" si="1"/>
        <v>447350</v>
      </c>
      <c r="R15" s="85">
        <f t="shared" si="1"/>
        <v>447350</v>
      </c>
      <c r="S15" s="85">
        <f t="shared" si="1"/>
        <v>447350</v>
      </c>
      <c r="T15" s="104">
        <f t="shared" si="1"/>
        <v>447350</v>
      </c>
      <c r="U15" s="85">
        <f t="shared" si="1"/>
        <v>447350</v>
      </c>
      <c r="V15" s="85">
        <f t="shared" si="1"/>
        <v>447350</v>
      </c>
      <c r="W15" s="104">
        <f t="shared" si="1"/>
        <v>447350</v>
      </c>
      <c r="X15" s="85">
        <f t="shared" si="1"/>
        <v>447350</v>
      </c>
      <c r="Y15" s="85">
        <f t="shared" si="1"/>
        <v>447350</v>
      </c>
      <c r="Z15" s="104">
        <f t="shared" si="1"/>
        <v>447350</v>
      </c>
      <c r="AA15" s="85">
        <f t="shared" si="1"/>
        <v>447350</v>
      </c>
      <c r="AB15" s="85">
        <f t="shared" si="1"/>
        <v>447350</v>
      </c>
      <c r="AC15" s="104">
        <f t="shared" si="1"/>
        <v>447350</v>
      </c>
      <c r="AD15" s="85">
        <f t="shared" si="1"/>
        <v>447350</v>
      </c>
      <c r="AE15" s="85">
        <f t="shared" si="1"/>
        <v>447350</v>
      </c>
      <c r="AF15" s="104">
        <f t="shared" si="1"/>
        <v>447350</v>
      </c>
      <c r="AG15" s="85">
        <f t="shared" si="1"/>
        <v>447350</v>
      </c>
      <c r="AH15" s="85">
        <f t="shared" si="1"/>
        <v>447350</v>
      </c>
      <c r="AI15" s="104">
        <f t="shared" si="1"/>
        <v>447350</v>
      </c>
      <c r="AJ15" s="85">
        <f t="shared" si="1"/>
        <v>447350</v>
      </c>
      <c r="AK15" s="85">
        <f t="shared" si="1"/>
        <v>447350</v>
      </c>
      <c r="AL15" s="104">
        <f t="shared" si="1"/>
        <v>447350</v>
      </c>
      <c r="AM15" s="85">
        <f t="shared" si="1"/>
        <v>447350</v>
      </c>
      <c r="AN15" s="85">
        <f t="shared" si="1"/>
        <v>447350</v>
      </c>
      <c r="AO15" s="104">
        <f t="shared" si="1"/>
        <v>447350</v>
      </c>
      <c r="AP15" s="85">
        <f t="shared" si="1"/>
        <v>447350</v>
      </c>
      <c r="AQ15" s="85">
        <f t="shared" si="1"/>
        <v>447350</v>
      </c>
      <c r="AR15" s="104">
        <f t="shared" si="1"/>
        <v>447350</v>
      </c>
      <c r="AS15" s="85">
        <f t="shared" si="1"/>
        <v>447350</v>
      </c>
      <c r="AT15" s="85">
        <f t="shared" si="1"/>
        <v>447350</v>
      </c>
      <c r="AU15" s="104">
        <f t="shared" si="1"/>
        <v>447350</v>
      </c>
      <c r="AV15" s="85">
        <f t="shared" si="1"/>
        <v>447350</v>
      </c>
      <c r="AW15" s="85">
        <f t="shared" si="1"/>
        <v>447350</v>
      </c>
      <c r="AX15" s="104">
        <f t="shared" si="1"/>
        <v>447350</v>
      </c>
      <c r="AY15" s="85">
        <f t="shared" si="1"/>
        <v>447350</v>
      </c>
      <c r="AZ15" s="85">
        <f t="shared" si="1"/>
        <v>447350</v>
      </c>
      <c r="BA15" s="104">
        <f t="shared" si="1"/>
        <v>447350</v>
      </c>
      <c r="BB15" s="85">
        <f t="shared" si="1"/>
        <v>447350</v>
      </c>
      <c r="BC15" s="85">
        <f t="shared" si="1"/>
        <v>447350</v>
      </c>
      <c r="BD15" s="104">
        <f t="shared" si="1"/>
        <v>447350</v>
      </c>
      <c r="BE15" s="85">
        <f t="shared" si="1"/>
        <v>447350</v>
      </c>
    </row>
    <row r="16" spans="1:57" s="13" customFormat="1" ht="18" customHeight="1">
      <c r="A16" s="105" t="s">
        <v>85</v>
      </c>
      <c r="B16" s="106"/>
      <c r="D16" s="107"/>
      <c r="E16" s="107"/>
      <c r="F16" s="107"/>
      <c r="G16" s="108"/>
      <c r="H16" s="98"/>
      <c r="I16" s="48"/>
      <c r="J16" s="48"/>
      <c r="K16" s="48"/>
      <c r="L16" s="48"/>
      <c r="M16" s="48"/>
      <c r="N16" s="48"/>
      <c r="O16" s="48"/>
      <c r="P16" s="48"/>
      <c r="Q16" s="73"/>
      <c r="R16" s="48"/>
      <c r="S16" s="48"/>
      <c r="T16" s="73"/>
      <c r="U16" s="48"/>
      <c r="V16" s="48"/>
      <c r="W16" s="73"/>
      <c r="X16" s="48"/>
      <c r="Y16" s="48"/>
      <c r="Z16" s="73"/>
      <c r="AA16" s="48"/>
      <c r="AB16" s="48"/>
      <c r="AC16" s="73"/>
      <c r="AD16" s="48"/>
      <c r="AE16" s="48"/>
      <c r="AF16" s="73"/>
      <c r="AG16" s="48"/>
      <c r="AH16" s="48"/>
      <c r="AI16" s="73"/>
      <c r="AJ16" s="48"/>
      <c r="AK16" s="48"/>
      <c r="AL16" s="73"/>
      <c r="AM16" s="48"/>
      <c r="AN16" s="48"/>
      <c r="AO16" s="73"/>
      <c r="AP16" s="48"/>
      <c r="AQ16" s="48"/>
      <c r="AR16" s="73"/>
      <c r="AS16" s="48"/>
      <c r="AT16" s="48"/>
      <c r="AU16" s="73"/>
      <c r="AV16" s="48"/>
      <c r="AW16" s="48"/>
      <c r="AX16" s="73"/>
      <c r="AY16" s="48"/>
      <c r="AZ16" s="48"/>
      <c r="BA16" s="73"/>
      <c r="BB16" s="48"/>
      <c r="BC16" s="48"/>
      <c r="BD16" s="73"/>
      <c r="BE16" s="48"/>
    </row>
    <row r="17" spans="1:57" s="13" customFormat="1" ht="15.75">
      <c r="A17" s="38" t="s">
        <v>76</v>
      </c>
      <c r="B17" s="97"/>
      <c r="C17" s="13" t="s">
        <v>36</v>
      </c>
      <c r="D17" s="94">
        <v>2</v>
      </c>
      <c r="E17" s="94" t="s">
        <v>34</v>
      </c>
      <c r="F17" s="109">
        <v>42000</v>
      </c>
      <c r="G17" s="98">
        <f>(F17*D17)/3</f>
        <v>28000</v>
      </c>
      <c r="H17" s="98">
        <f aca="true" t="shared" si="2" ref="H17:BE21">G17</f>
        <v>28000</v>
      </c>
      <c r="I17" s="48">
        <f t="shared" si="2"/>
        <v>28000</v>
      </c>
      <c r="J17" s="48">
        <f t="shared" si="2"/>
        <v>28000</v>
      </c>
      <c r="K17" s="48">
        <f t="shared" si="2"/>
        <v>28000</v>
      </c>
      <c r="L17" s="48">
        <f t="shared" si="2"/>
        <v>28000</v>
      </c>
      <c r="M17" s="48">
        <f t="shared" si="2"/>
        <v>28000</v>
      </c>
      <c r="N17" s="48">
        <f t="shared" si="2"/>
        <v>28000</v>
      </c>
      <c r="O17" s="48">
        <f t="shared" si="2"/>
        <v>28000</v>
      </c>
      <c r="P17" s="48">
        <f t="shared" si="2"/>
        <v>28000</v>
      </c>
      <c r="Q17" s="73">
        <f t="shared" si="2"/>
        <v>28000</v>
      </c>
      <c r="R17" s="48">
        <f t="shared" si="2"/>
        <v>28000</v>
      </c>
      <c r="S17" s="48">
        <f t="shared" si="2"/>
        <v>28000</v>
      </c>
      <c r="T17" s="73">
        <f t="shared" si="2"/>
        <v>28000</v>
      </c>
      <c r="U17" s="48">
        <f t="shared" si="2"/>
        <v>28000</v>
      </c>
      <c r="V17" s="48">
        <f t="shared" si="2"/>
        <v>28000</v>
      </c>
      <c r="W17" s="73">
        <f t="shared" si="2"/>
        <v>28000</v>
      </c>
      <c r="X17" s="48">
        <f t="shared" si="2"/>
        <v>28000</v>
      </c>
      <c r="Y17" s="48">
        <f t="shared" si="2"/>
        <v>28000</v>
      </c>
      <c r="Z17" s="73">
        <f t="shared" si="2"/>
        <v>28000</v>
      </c>
      <c r="AA17" s="48">
        <f t="shared" si="2"/>
        <v>28000</v>
      </c>
      <c r="AB17" s="48">
        <f t="shared" si="2"/>
        <v>28000</v>
      </c>
      <c r="AC17" s="73">
        <f t="shared" si="2"/>
        <v>28000</v>
      </c>
      <c r="AD17" s="48">
        <f t="shared" si="2"/>
        <v>28000</v>
      </c>
      <c r="AE17" s="48">
        <f t="shared" si="2"/>
        <v>28000</v>
      </c>
      <c r="AF17" s="73">
        <f t="shared" si="2"/>
        <v>28000</v>
      </c>
      <c r="AG17" s="48">
        <f t="shared" si="2"/>
        <v>28000</v>
      </c>
      <c r="AH17" s="48">
        <f t="shared" si="2"/>
        <v>28000</v>
      </c>
      <c r="AI17" s="73">
        <f t="shared" si="2"/>
        <v>28000</v>
      </c>
      <c r="AJ17" s="48">
        <f t="shared" si="2"/>
        <v>28000</v>
      </c>
      <c r="AK17" s="48">
        <f t="shared" si="2"/>
        <v>28000</v>
      </c>
      <c r="AL17" s="73">
        <f t="shared" si="2"/>
        <v>28000</v>
      </c>
      <c r="AM17" s="48">
        <f t="shared" si="2"/>
        <v>28000</v>
      </c>
      <c r="AN17" s="48">
        <f t="shared" si="2"/>
        <v>28000</v>
      </c>
      <c r="AO17" s="73">
        <f t="shared" si="2"/>
        <v>28000</v>
      </c>
      <c r="AP17" s="48">
        <f t="shared" si="2"/>
        <v>28000</v>
      </c>
      <c r="AQ17" s="48">
        <f t="shared" si="2"/>
        <v>28000</v>
      </c>
      <c r="AR17" s="73">
        <f t="shared" si="2"/>
        <v>28000</v>
      </c>
      <c r="AS17" s="48">
        <f t="shared" si="2"/>
        <v>28000</v>
      </c>
      <c r="AT17" s="48">
        <f t="shared" si="2"/>
        <v>28000</v>
      </c>
      <c r="AU17" s="73">
        <f t="shared" si="2"/>
        <v>28000</v>
      </c>
      <c r="AV17" s="48">
        <f t="shared" si="2"/>
        <v>28000</v>
      </c>
      <c r="AW17" s="48">
        <f t="shared" si="2"/>
        <v>28000</v>
      </c>
      <c r="AX17" s="73">
        <f t="shared" si="2"/>
        <v>28000</v>
      </c>
      <c r="AY17" s="48">
        <f t="shared" si="2"/>
        <v>28000</v>
      </c>
      <c r="AZ17" s="48">
        <f t="shared" si="2"/>
        <v>28000</v>
      </c>
      <c r="BA17" s="73">
        <f t="shared" si="2"/>
        <v>28000</v>
      </c>
      <c r="BB17" s="48">
        <f t="shared" si="2"/>
        <v>28000</v>
      </c>
      <c r="BC17" s="48">
        <f t="shared" si="2"/>
        <v>28000</v>
      </c>
      <c r="BD17" s="73">
        <f t="shared" si="2"/>
        <v>28000</v>
      </c>
      <c r="BE17" s="48">
        <f t="shared" si="2"/>
        <v>28000</v>
      </c>
    </row>
    <row r="18" spans="1:57" s="13" customFormat="1" ht="15.75">
      <c r="A18" s="38" t="s">
        <v>69</v>
      </c>
      <c r="B18" s="97"/>
      <c r="C18" s="13" t="s">
        <v>36</v>
      </c>
      <c r="D18" s="94">
        <v>2</v>
      </c>
      <c r="E18" s="94" t="s">
        <v>34</v>
      </c>
      <c r="F18" s="98">
        <v>39000</v>
      </c>
      <c r="G18" s="98">
        <f>(F18*D18)/3</f>
        <v>26000</v>
      </c>
      <c r="H18" s="98">
        <f t="shared" si="2"/>
        <v>26000</v>
      </c>
      <c r="I18" s="48">
        <f t="shared" si="2"/>
        <v>26000</v>
      </c>
      <c r="J18" s="48">
        <f t="shared" si="2"/>
        <v>26000</v>
      </c>
      <c r="K18" s="48">
        <f t="shared" si="2"/>
        <v>26000</v>
      </c>
      <c r="L18" s="48">
        <f t="shared" si="2"/>
        <v>26000</v>
      </c>
      <c r="M18" s="48">
        <f t="shared" si="2"/>
        <v>26000</v>
      </c>
      <c r="N18" s="48">
        <f t="shared" si="2"/>
        <v>26000</v>
      </c>
      <c r="O18" s="48">
        <f t="shared" si="2"/>
        <v>26000</v>
      </c>
      <c r="P18" s="48">
        <f t="shared" si="2"/>
        <v>26000</v>
      </c>
      <c r="Q18" s="73">
        <f t="shared" si="2"/>
        <v>26000</v>
      </c>
      <c r="R18" s="48">
        <f t="shared" si="2"/>
        <v>26000</v>
      </c>
      <c r="S18" s="48">
        <f t="shared" si="2"/>
        <v>26000</v>
      </c>
      <c r="T18" s="73">
        <f t="shared" si="2"/>
        <v>26000</v>
      </c>
      <c r="U18" s="48">
        <f t="shared" si="2"/>
        <v>26000</v>
      </c>
      <c r="V18" s="48">
        <f t="shared" si="2"/>
        <v>26000</v>
      </c>
      <c r="W18" s="73">
        <f t="shared" si="2"/>
        <v>26000</v>
      </c>
      <c r="X18" s="48">
        <f t="shared" si="2"/>
        <v>26000</v>
      </c>
      <c r="Y18" s="48">
        <f t="shared" si="2"/>
        <v>26000</v>
      </c>
      <c r="Z18" s="73">
        <f t="shared" si="2"/>
        <v>26000</v>
      </c>
      <c r="AA18" s="48">
        <f t="shared" si="2"/>
        <v>26000</v>
      </c>
      <c r="AB18" s="48">
        <f t="shared" si="2"/>
        <v>26000</v>
      </c>
      <c r="AC18" s="73">
        <f t="shared" si="2"/>
        <v>26000</v>
      </c>
      <c r="AD18" s="48">
        <f t="shared" si="2"/>
        <v>26000</v>
      </c>
      <c r="AE18" s="48">
        <f t="shared" si="2"/>
        <v>26000</v>
      </c>
      <c r="AF18" s="73">
        <f t="shared" si="2"/>
        <v>26000</v>
      </c>
      <c r="AG18" s="48">
        <f t="shared" si="2"/>
        <v>26000</v>
      </c>
      <c r="AH18" s="48">
        <f t="shared" si="2"/>
        <v>26000</v>
      </c>
      <c r="AI18" s="73">
        <f t="shared" si="2"/>
        <v>26000</v>
      </c>
      <c r="AJ18" s="48">
        <f t="shared" si="2"/>
        <v>26000</v>
      </c>
      <c r="AK18" s="48">
        <f t="shared" si="2"/>
        <v>26000</v>
      </c>
      <c r="AL18" s="73">
        <f t="shared" si="2"/>
        <v>26000</v>
      </c>
      <c r="AM18" s="48">
        <f t="shared" si="2"/>
        <v>26000</v>
      </c>
      <c r="AN18" s="48">
        <f t="shared" si="2"/>
        <v>26000</v>
      </c>
      <c r="AO18" s="73">
        <f t="shared" si="2"/>
        <v>26000</v>
      </c>
      <c r="AP18" s="48">
        <f t="shared" si="2"/>
        <v>26000</v>
      </c>
      <c r="AQ18" s="48">
        <f t="shared" si="2"/>
        <v>26000</v>
      </c>
      <c r="AR18" s="73">
        <f t="shared" si="2"/>
        <v>26000</v>
      </c>
      <c r="AS18" s="48">
        <f t="shared" si="2"/>
        <v>26000</v>
      </c>
      <c r="AT18" s="48">
        <f t="shared" si="2"/>
        <v>26000</v>
      </c>
      <c r="AU18" s="73">
        <f t="shared" si="2"/>
        <v>26000</v>
      </c>
      <c r="AV18" s="48">
        <f t="shared" si="2"/>
        <v>26000</v>
      </c>
      <c r="AW18" s="48">
        <f t="shared" si="2"/>
        <v>26000</v>
      </c>
      <c r="AX18" s="73">
        <f t="shared" si="2"/>
        <v>26000</v>
      </c>
      <c r="AY18" s="48">
        <f t="shared" si="2"/>
        <v>26000</v>
      </c>
      <c r="AZ18" s="48">
        <f t="shared" si="2"/>
        <v>26000</v>
      </c>
      <c r="BA18" s="73">
        <f t="shared" si="2"/>
        <v>26000</v>
      </c>
      <c r="BB18" s="48">
        <f t="shared" si="2"/>
        <v>26000</v>
      </c>
      <c r="BC18" s="48">
        <f t="shared" si="2"/>
        <v>26000</v>
      </c>
      <c r="BD18" s="73">
        <f t="shared" si="2"/>
        <v>26000</v>
      </c>
      <c r="BE18" s="48">
        <f t="shared" si="2"/>
        <v>26000</v>
      </c>
    </row>
    <row r="19" spans="1:57" s="13" customFormat="1" ht="15.75">
      <c r="A19" s="38" t="s">
        <v>68</v>
      </c>
      <c r="B19" s="97"/>
      <c r="C19" s="13" t="s">
        <v>36</v>
      </c>
      <c r="D19" s="94">
        <v>1</v>
      </c>
      <c r="E19" s="94" t="s">
        <v>34</v>
      </c>
      <c r="F19" s="98">
        <v>39000</v>
      </c>
      <c r="G19" s="98">
        <f>(F19*D19)/3</f>
        <v>13000</v>
      </c>
      <c r="H19" s="98">
        <f t="shared" si="2"/>
        <v>13000</v>
      </c>
      <c r="I19" s="48">
        <f t="shared" si="2"/>
        <v>13000</v>
      </c>
      <c r="J19" s="48">
        <f t="shared" si="2"/>
        <v>13000</v>
      </c>
      <c r="K19" s="48">
        <f t="shared" si="2"/>
        <v>13000</v>
      </c>
      <c r="L19" s="48">
        <f t="shared" si="2"/>
        <v>13000</v>
      </c>
      <c r="M19" s="48">
        <f t="shared" si="2"/>
        <v>13000</v>
      </c>
      <c r="N19" s="48">
        <f t="shared" si="2"/>
        <v>13000</v>
      </c>
      <c r="O19" s="48">
        <f t="shared" si="2"/>
        <v>13000</v>
      </c>
      <c r="P19" s="48">
        <f t="shared" si="2"/>
        <v>13000</v>
      </c>
      <c r="Q19" s="73">
        <f t="shared" si="2"/>
        <v>13000</v>
      </c>
      <c r="R19" s="48">
        <f t="shared" si="2"/>
        <v>13000</v>
      </c>
      <c r="S19" s="48">
        <f t="shared" si="2"/>
        <v>13000</v>
      </c>
      <c r="T19" s="73">
        <f t="shared" si="2"/>
        <v>13000</v>
      </c>
      <c r="U19" s="48">
        <f t="shared" si="2"/>
        <v>13000</v>
      </c>
      <c r="V19" s="48">
        <f t="shared" si="2"/>
        <v>13000</v>
      </c>
      <c r="W19" s="73">
        <f t="shared" si="2"/>
        <v>13000</v>
      </c>
      <c r="X19" s="48">
        <f t="shared" si="2"/>
        <v>13000</v>
      </c>
      <c r="Y19" s="48">
        <f t="shared" si="2"/>
        <v>13000</v>
      </c>
      <c r="Z19" s="73">
        <f t="shared" si="2"/>
        <v>13000</v>
      </c>
      <c r="AA19" s="48">
        <f t="shared" si="2"/>
        <v>13000</v>
      </c>
      <c r="AB19" s="48">
        <f t="shared" si="2"/>
        <v>13000</v>
      </c>
      <c r="AC19" s="73">
        <f t="shared" si="2"/>
        <v>13000</v>
      </c>
      <c r="AD19" s="48">
        <f t="shared" si="2"/>
        <v>13000</v>
      </c>
      <c r="AE19" s="48">
        <f t="shared" si="2"/>
        <v>13000</v>
      </c>
      <c r="AF19" s="73">
        <f t="shared" si="2"/>
        <v>13000</v>
      </c>
      <c r="AG19" s="48">
        <f t="shared" si="2"/>
        <v>13000</v>
      </c>
      <c r="AH19" s="48">
        <f t="shared" si="2"/>
        <v>13000</v>
      </c>
      <c r="AI19" s="73">
        <f t="shared" si="2"/>
        <v>13000</v>
      </c>
      <c r="AJ19" s="48">
        <f t="shared" si="2"/>
        <v>13000</v>
      </c>
      <c r="AK19" s="48">
        <f t="shared" si="2"/>
        <v>13000</v>
      </c>
      <c r="AL19" s="73">
        <f t="shared" si="2"/>
        <v>13000</v>
      </c>
      <c r="AM19" s="48">
        <f t="shared" si="2"/>
        <v>13000</v>
      </c>
      <c r="AN19" s="48">
        <f t="shared" si="2"/>
        <v>13000</v>
      </c>
      <c r="AO19" s="73">
        <f t="shared" si="2"/>
        <v>13000</v>
      </c>
      <c r="AP19" s="48">
        <f t="shared" si="2"/>
        <v>13000</v>
      </c>
      <c r="AQ19" s="48">
        <f t="shared" si="2"/>
        <v>13000</v>
      </c>
      <c r="AR19" s="73">
        <f t="shared" si="2"/>
        <v>13000</v>
      </c>
      <c r="AS19" s="48">
        <f t="shared" si="2"/>
        <v>13000</v>
      </c>
      <c r="AT19" s="48">
        <f t="shared" si="2"/>
        <v>13000</v>
      </c>
      <c r="AU19" s="73">
        <f t="shared" si="2"/>
        <v>13000</v>
      </c>
      <c r="AV19" s="48">
        <f t="shared" si="2"/>
        <v>13000</v>
      </c>
      <c r="AW19" s="48">
        <f t="shared" si="2"/>
        <v>13000</v>
      </c>
      <c r="AX19" s="73">
        <f t="shared" si="2"/>
        <v>13000</v>
      </c>
      <c r="AY19" s="48">
        <f t="shared" si="2"/>
        <v>13000</v>
      </c>
      <c r="AZ19" s="48">
        <f t="shared" si="2"/>
        <v>13000</v>
      </c>
      <c r="BA19" s="73">
        <f t="shared" si="2"/>
        <v>13000</v>
      </c>
      <c r="BB19" s="48">
        <f t="shared" si="2"/>
        <v>13000</v>
      </c>
      <c r="BC19" s="48">
        <f t="shared" si="2"/>
        <v>13000</v>
      </c>
      <c r="BD19" s="73">
        <f t="shared" si="2"/>
        <v>13000</v>
      </c>
      <c r="BE19" s="48">
        <f t="shared" si="2"/>
        <v>13000</v>
      </c>
    </row>
    <row r="20" spans="1:57" s="13" customFormat="1" ht="15.75">
      <c r="A20" s="38" t="s">
        <v>67</v>
      </c>
      <c r="B20" s="97"/>
      <c r="C20" s="13" t="s">
        <v>37</v>
      </c>
      <c r="D20" s="94">
        <v>2</v>
      </c>
      <c r="E20" s="94" t="s">
        <v>34</v>
      </c>
      <c r="F20" s="98">
        <v>250000</v>
      </c>
      <c r="G20" s="98">
        <f>(F20*D20)/5</f>
        <v>100000</v>
      </c>
      <c r="H20" s="98">
        <f t="shared" si="2"/>
        <v>100000</v>
      </c>
      <c r="I20" s="48">
        <f t="shared" si="2"/>
        <v>100000</v>
      </c>
      <c r="J20" s="48">
        <f t="shared" si="2"/>
        <v>100000</v>
      </c>
      <c r="K20" s="48">
        <f t="shared" si="2"/>
        <v>100000</v>
      </c>
      <c r="L20" s="48">
        <f t="shared" si="2"/>
        <v>100000</v>
      </c>
      <c r="M20" s="48">
        <f t="shared" si="2"/>
        <v>100000</v>
      </c>
      <c r="N20" s="48">
        <f t="shared" si="2"/>
        <v>100000</v>
      </c>
      <c r="O20" s="48">
        <f t="shared" si="2"/>
        <v>100000</v>
      </c>
      <c r="P20" s="48">
        <f t="shared" si="2"/>
        <v>100000</v>
      </c>
      <c r="Q20" s="73">
        <f t="shared" si="2"/>
        <v>100000</v>
      </c>
      <c r="R20" s="48">
        <f t="shared" si="2"/>
        <v>100000</v>
      </c>
      <c r="S20" s="48">
        <f t="shared" si="2"/>
        <v>100000</v>
      </c>
      <c r="T20" s="73">
        <f t="shared" si="2"/>
        <v>100000</v>
      </c>
      <c r="U20" s="48">
        <f t="shared" si="2"/>
        <v>100000</v>
      </c>
      <c r="V20" s="48">
        <f t="shared" si="2"/>
        <v>100000</v>
      </c>
      <c r="W20" s="73">
        <f t="shared" si="2"/>
        <v>100000</v>
      </c>
      <c r="X20" s="48">
        <f t="shared" si="2"/>
        <v>100000</v>
      </c>
      <c r="Y20" s="48">
        <f t="shared" si="2"/>
        <v>100000</v>
      </c>
      <c r="Z20" s="73">
        <f t="shared" si="2"/>
        <v>100000</v>
      </c>
      <c r="AA20" s="48">
        <f t="shared" si="2"/>
        <v>100000</v>
      </c>
      <c r="AB20" s="48">
        <f t="shared" si="2"/>
        <v>100000</v>
      </c>
      <c r="AC20" s="73">
        <f t="shared" si="2"/>
        <v>100000</v>
      </c>
      <c r="AD20" s="48">
        <f t="shared" si="2"/>
        <v>100000</v>
      </c>
      <c r="AE20" s="48">
        <f t="shared" si="2"/>
        <v>100000</v>
      </c>
      <c r="AF20" s="73">
        <f t="shared" si="2"/>
        <v>100000</v>
      </c>
      <c r="AG20" s="48">
        <f t="shared" si="2"/>
        <v>100000</v>
      </c>
      <c r="AH20" s="48">
        <f t="shared" si="2"/>
        <v>100000</v>
      </c>
      <c r="AI20" s="73">
        <f t="shared" si="2"/>
        <v>100000</v>
      </c>
      <c r="AJ20" s="48">
        <f t="shared" si="2"/>
        <v>100000</v>
      </c>
      <c r="AK20" s="48">
        <f t="shared" si="2"/>
        <v>100000</v>
      </c>
      <c r="AL20" s="73">
        <f t="shared" si="2"/>
        <v>100000</v>
      </c>
      <c r="AM20" s="48">
        <f t="shared" si="2"/>
        <v>100000</v>
      </c>
      <c r="AN20" s="48">
        <f t="shared" si="2"/>
        <v>100000</v>
      </c>
      <c r="AO20" s="73">
        <f t="shared" si="2"/>
        <v>100000</v>
      </c>
      <c r="AP20" s="48">
        <f t="shared" si="2"/>
        <v>100000</v>
      </c>
      <c r="AQ20" s="48">
        <f t="shared" si="2"/>
        <v>100000</v>
      </c>
      <c r="AR20" s="73">
        <f t="shared" si="2"/>
        <v>100000</v>
      </c>
      <c r="AS20" s="48">
        <f t="shared" si="2"/>
        <v>100000</v>
      </c>
      <c r="AT20" s="48">
        <f t="shared" si="2"/>
        <v>100000</v>
      </c>
      <c r="AU20" s="73">
        <f t="shared" si="2"/>
        <v>100000</v>
      </c>
      <c r="AV20" s="48">
        <f t="shared" si="2"/>
        <v>100000</v>
      </c>
      <c r="AW20" s="48">
        <f t="shared" si="2"/>
        <v>100000</v>
      </c>
      <c r="AX20" s="73">
        <f t="shared" si="2"/>
        <v>100000</v>
      </c>
      <c r="AY20" s="48">
        <f t="shared" si="2"/>
        <v>100000</v>
      </c>
      <c r="AZ20" s="48">
        <f t="shared" si="2"/>
        <v>100000</v>
      </c>
      <c r="BA20" s="73">
        <f t="shared" si="2"/>
        <v>100000</v>
      </c>
      <c r="BB20" s="48">
        <f t="shared" si="2"/>
        <v>100000</v>
      </c>
      <c r="BC20" s="48">
        <f t="shared" si="2"/>
        <v>100000</v>
      </c>
      <c r="BD20" s="73">
        <f t="shared" si="2"/>
        <v>100000</v>
      </c>
      <c r="BE20" s="48">
        <f t="shared" si="2"/>
        <v>100000</v>
      </c>
    </row>
    <row r="21" spans="1:57" s="13" customFormat="1" ht="15.75">
      <c r="A21" s="38" t="s">
        <v>31</v>
      </c>
      <c r="B21" s="97"/>
      <c r="C21" s="13" t="s">
        <v>37</v>
      </c>
      <c r="D21" s="94">
        <v>2</v>
      </c>
      <c r="E21" s="94" t="s">
        <v>34</v>
      </c>
      <c r="F21" s="98">
        <v>15000</v>
      </c>
      <c r="G21" s="98">
        <f>(F21*D21)/5</f>
        <v>6000</v>
      </c>
      <c r="H21" s="98">
        <f t="shared" si="2"/>
        <v>6000</v>
      </c>
      <c r="I21" s="48">
        <f t="shared" si="2"/>
        <v>6000</v>
      </c>
      <c r="J21" s="48">
        <f t="shared" si="2"/>
        <v>6000</v>
      </c>
      <c r="K21" s="48">
        <f t="shared" si="2"/>
        <v>6000</v>
      </c>
      <c r="L21" s="48">
        <f t="shared" si="2"/>
        <v>6000</v>
      </c>
      <c r="M21" s="48">
        <f t="shared" si="2"/>
        <v>6000</v>
      </c>
      <c r="N21" s="48">
        <f t="shared" si="2"/>
        <v>6000</v>
      </c>
      <c r="O21" s="48">
        <f t="shared" si="2"/>
        <v>6000</v>
      </c>
      <c r="P21" s="48">
        <f t="shared" si="2"/>
        <v>6000</v>
      </c>
      <c r="Q21" s="73">
        <f t="shared" si="2"/>
        <v>6000</v>
      </c>
      <c r="R21" s="48">
        <f t="shared" si="2"/>
        <v>6000</v>
      </c>
      <c r="S21" s="48">
        <f t="shared" si="2"/>
        <v>6000</v>
      </c>
      <c r="T21" s="73">
        <f t="shared" si="2"/>
        <v>6000</v>
      </c>
      <c r="U21" s="48">
        <f t="shared" si="2"/>
        <v>6000</v>
      </c>
      <c r="V21" s="48">
        <f t="shared" si="2"/>
        <v>6000</v>
      </c>
      <c r="W21" s="73">
        <f t="shared" si="2"/>
        <v>6000</v>
      </c>
      <c r="X21" s="48">
        <f t="shared" si="2"/>
        <v>6000</v>
      </c>
      <c r="Y21" s="48">
        <f t="shared" si="2"/>
        <v>6000</v>
      </c>
      <c r="Z21" s="73">
        <f t="shared" si="2"/>
        <v>6000</v>
      </c>
      <c r="AA21" s="48">
        <f t="shared" si="2"/>
        <v>6000</v>
      </c>
      <c r="AB21" s="48">
        <f t="shared" si="2"/>
        <v>6000</v>
      </c>
      <c r="AC21" s="73">
        <f t="shared" si="2"/>
        <v>6000</v>
      </c>
      <c r="AD21" s="48">
        <f t="shared" si="2"/>
        <v>6000</v>
      </c>
      <c r="AE21" s="48">
        <f t="shared" si="2"/>
        <v>6000</v>
      </c>
      <c r="AF21" s="73">
        <f t="shared" si="2"/>
        <v>6000</v>
      </c>
      <c r="AG21" s="48">
        <f t="shared" si="2"/>
        <v>6000</v>
      </c>
      <c r="AH21" s="48">
        <f t="shared" si="2"/>
        <v>6000</v>
      </c>
      <c r="AI21" s="73">
        <f t="shared" si="2"/>
        <v>6000</v>
      </c>
      <c r="AJ21" s="48">
        <f t="shared" si="2"/>
        <v>6000</v>
      </c>
      <c r="AK21" s="48">
        <f t="shared" si="2"/>
        <v>6000</v>
      </c>
      <c r="AL21" s="73">
        <f t="shared" si="2"/>
        <v>6000</v>
      </c>
      <c r="AM21" s="48">
        <f t="shared" si="2"/>
        <v>6000</v>
      </c>
      <c r="AN21" s="48">
        <f t="shared" si="2"/>
        <v>6000</v>
      </c>
      <c r="AO21" s="73">
        <f t="shared" si="2"/>
        <v>6000</v>
      </c>
      <c r="AP21" s="48">
        <f t="shared" si="2"/>
        <v>6000</v>
      </c>
      <c r="AQ21" s="48">
        <f t="shared" si="2"/>
        <v>6000</v>
      </c>
      <c r="AR21" s="73">
        <f t="shared" si="2"/>
        <v>6000</v>
      </c>
      <c r="AS21" s="48">
        <f t="shared" si="2"/>
        <v>6000</v>
      </c>
      <c r="AT21" s="48">
        <f t="shared" si="2"/>
        <v>6000</v>
      </c>
      <c r="AU21" s="73">
        <f t="shared" si="2"/>
        <v>6000</v>
      </c>
      <c r="AV21" s="48">
        <f t="shared" si="2"/>
        <v>6000</v>
      </c>
      <c r="AW21" s="48">
        <f t="shared" si="2"/>
        <v>6000</v>
      </c>
      <c r="AX21" s="73">
        <f t="shared" si="2"/>
        <v>6000</v>
      </c>
      <c r="AY21" s="48">
        <f t="shared" si="2"/>
        <v>6000</v>
      </c>
      <c r="AZ21" s="48">
        <f t="shared" si="2"/>
        <v>6000</v>
      </c>
      <c r="BA21" s="73">
        <f t="shared" si="2"/>
        <v>6000</v>
      </c>
      <c r="BB21" s="48">
        <f t="shared" si="2"/>
        <v>6000</v>
      </c>
      <c r="BC21" s="48">
        <f t="shared" si="2"/>
        <v>6000</v>
      </c>
      <c r="BD21" s="73">
        <f t="shared" si="2"/>
        <v>6000</v>
      </c>
      <c r="BE21" s="48">
        <f t="shared" si="2"/>
        <v>6000</v>
      </c>
    </row>
    <row r="22" spans="1:57" s="13" customFormat="1" ht="15.75">
      <c r="A22" s="82" t="s">
        <v>90</v>
      </c>
      <c r="B22" s="97"/>
      <c r="D22" s="101">
        <f>SUM(D17:D21)</f>
        <v>9</v>
      </c>
      <c r="E22" s="94" t="s">
        <v>34</v>
      </c>
      <c r="F22" s="98"/>
      <c r="G22" s="110">
        <f aca="true" t="shared" si="3" ref="G22:BE22">SUM(G17:G21)</f>
        <v>173000</v>
      </c>
      <c r="H22" s="110">
        <f t="shared" si="3"/>
        <v>173000</v>
      </c>
      <c r="I22" s="111">
        <f t="shared" si="3"/>
        <v>173000</v>
      </c>
      <c r="J22" s="111">
        <f t="shared" si="3"/>
        <v>173000</v>
      </c>
      <c r="K22" s="111">
        <f t="shared" si="3"/>
        <v>173000</v>
      </c>
      <c r="L22" s="111">
        <f t="shared" si="3"/>
        <v>173000</v>
      </c>
      <c r="M22" s="111">
        <f t="shared" si="3"/>
        <v>173000</v>
      </c>
      <c r="N22" s="111">
        <f t="shared" si="3"/>
        <v>173000</v>
      </c>
      <c r="O22" s="111">
        <f t="shared" si="3"/>
        <v>173000</v>
      </c>
      <c r="P22" s="111">
        <f t="shared" si="3"/>
        <v>173000</v>
      </c>
      <c r="Q22" s="112">
        <f t="shared" si="3"/>
        <v>173000</v>
      </c>
      <c r="R22" s="111">
        <f t="shared" si="3"/>
        <v>173000</v>
      </c>
      <c r="S22" s="111">
        <f t="shared" si="3"/>
        <v>173000</v>
      </c>
      <c r="T22" s="112">
        <f t="shared" si="3"/>
        <v>173000</v>
      </c>
      <c r="U22" s="111">
        <f t="shared" si="3"/>
        <v>173000</v>
      </c>
      <c r="V22" s="111">
        <f t="shared" si="3"/>
        <v>173000</v>
      </c>
      <c r="W22" s="112">
        <f t="shared" si="3"/>
        <v>173000</v>
      </c>
      <c r="X22" s="111">
        <f t="shared" si="3"/>
        <v>173000</v>
      </c>
      <c r="Y22" s="111">
        <f t="shared" si="3"/>
        <v>173000</v>
      </c>
      <c r="Z22" s="112">
        <f t="shared" si="3"/>
        <v>173000</v>
      </c>
      <c r="AA22" s="111">
        <f t="shared" si="3"/>
        <v>173000</v>
      </c>
      <c r="AB22" s="111">
        <f t="shared" si="3"/>
        <v>173000</v>
      </c>
      <c r="AC22" s="112">
        <f t="shared" si="3"/>
        <v>173000</v>
      </c>
      <c r="AD22" s="111">
        <f t="shared" si="3"/>
        <v>173000</v>
      </c>
      <c r="AE22" s="111">
        <f t="shared" si="3"/>
        <v>173000</v>
      </c>
      <c r="AF22" s="112">
        <f t="shared" si="3"/>
        <v>173000</v>
      </c>
      <c r="AG22" s="111">
        <f t="shared" si="3"/>
        <v>173000</v>
      </c>
      <c r="AH22" s="111">
        <f t="shared" si="3"/>
        <v>173000</v>
      </c>
      <c r="AI22" s="112">
        <f t="shared" si="3"/>
        <v>173000</v>
      </c>
      <c r="AJ22" s="111">
        <f t="shared" si="3"/>
        <v>173000</v>
      </c>
      <c r="AK22" s="111">
        <f t="shared" si="3"/>
        <v>173000</v>
      </c>
      <c r="AL22" s="112">
        <f t="shared" si="3"/>
        <v>173000</v>
      </c>
      <c r="AM22" s="111">
        <f t="shared" si="3"/>
        <v>173000</v>
      </c>
      <c r="AN22" s="111">
        <f t="shared" si="3"/>
        <v>173000</v>
      </c>
      <c r="AO22" s="112">
        <f t="shared" si="3"/>
        <v>173000</v>
      </c>
      <c r="AP22" s="111">
        <f t="shared" si="3"/>
        <v>173000</v>
      </c>
      <c r="AQ22" s="111">
        <f t="shared" si="3"/>
        <v>173000</v>
      </c>
      <c r="AR22" s="112">
        <f t="shared" si="3"/>
        <v>173000</v>
      </c>
      <c r="AS22" s="111">
        <f t="shared" si="3"/>
        <v>173000</v>
      </c>
      <c r="AT22" s="111">
        <f t="shared" si="3"/>
        <v>173000</v>
      </c>
      <c r="AU22" s="112">
        <f t="shared" si="3"/>
        <v>173000</v>
      </c>
      <c r="AV22" s="111">
        <f t="shared" si="3"/>
        <v>173000</v>
      </c>
      <c r="AW22" s="111">
        <f t="shared" si="3"/>
        <v>173000</v>
      </c>
      <c r="AX22" s="112">
        <f t="shared" si="3"/>
        <v>173000</v>
      </c>
      <c r="AY22" s="111">
        <f t="shared" si="3"/>
        <v>173000</v>
      </c>
      <c r="AZ22" s="111">
        <f t="shared" si="3"/>
        <v>173000</v>
      </c>
      <c r="BA22" s="112">
        <f t="shared" si="3"/>
        <v>173000</v>
      </c>
      <c r="BB22" s="111">
        <f t="shared" si="3"/>
        <v>173000</v>
      </c>
      <c r="BC22" s="111">
        <f t="shared" si="3"/>
        <v>173000</v>
      </c>
      <c r="BD22" s="112">
        <f t="shared" si="3"/>
        <v>173000</v>
      </c>
      <c r="BE22" s="111">
        <f t="shared" si="3"/>
        <v>173000</v>
      </c>
    </row>
    <row r="23" spans="1:57" s="13" customFormat="1" ht="18" customHeight="1">
      <c r="A23" s="105" t="s">
        <v>86</v>
      </c>
      <c r="B23" s="113"/>
      <c r="D23" s="107"/>
      <c r="E23" s="107"/>
      <c r="F23" s="107"/>
      <c r="G23" s="108"/>
      <c r="H23" s="108"/>
      <c r="I23" s="79"/>
      <c r="J23" s="79"/>
      <c r="K23" s="79"/>
      <c r="L23" s="79"/>
      <c r="M23" s="79"/>
      <c r="N23" s="79"/>
      <c r="O23" s="79"/>
      <c r="P23" s="79"/>
      <c r="Q23" s="114"/>
      <c r="R23" s="79"/>
      <c r="S23" s="79"/>
      <c r="T23" s="114"/>
      <c r="U23" s="79"/>
      <c r="V23" s="79"/>
      <c r="W23" s="114"/>
      <c r="X23" s="79"/>
      <c r="Y23" s="79"/>
      <c r="Z23" s="114"/>
      <c r="AA23" s="79"/>
      <c r="AB23" s="79"/>
      <c r="AC23" s="114"/>
      <c r="AD23" s="79"/>
      <c r="AE23" s="79"/>
      <c r="AF23" s="114"/>
      <c r="AG23" s="79"/>
      <c r="AH23" s="79"/>
      <c r="AI23" s="114"/>
      <c r="AJ23" s="79"/>
      <c r="AK23" s="79"/>
      <c r="AL23" s="114"/>
      <c r="AM23" s="79"/>
      <c r="AN23" s="79"/>
      <c r="AO23" s="114"/>
      <c r="AP23" s="79"/>
      <c r="AQ23" s="79"/>
      <c r="AR23" s="114"/>
      <c r="AS23" s="79"/>
      <c r="AT23" s="79"/>
      <c r="AU23" s="114"/>
      <c r="AV23" s="79"/>
      <c r="AW23" s="79"/>
      <c r="AX23" s="114"/>
      <c r="AY23" s="79"/>
      <c r="AZ23" s="79"/>
      <c r="BA23" s="114"/>
      <c r="BB23" s="79"/>
      <c r="BC23" s="79"/>
      <c r="BD23" s="114"/>
      <c r="BE23" s="79"/>
    </row>
    <row r="24" spans="1:57" s="13" customFormat="1" ht="18">
      <c r="A24" s="38" t="s">
        <v>105</v>
      </c>
      <c r="B24" s="97"/>
      <c r="D24" s="94">
        <v>100</v>
      </c>
      <c r="E24" s="94" t="s">
        <v>35</v>
      </c>
      <c r="F24" s="98">
        <v>1500</v>
      </c>
      <c r="G24" s="98">
        <f>F24*D24</f>
        <v>150000</v>
      </c>
      <c r="H24" s="98">
        <f aca="true" t="shared" si="4" ref="H24:BE24">G24</f>
        <v>150000</v>
      </c>
      <c r="I24" s="48">
        <f t="shared" si="4"/>
        <v>150000</v>
      </c>
      <c r="J24" s="48">
        <f t="shared" si="4"/>
        <v>150000</v>
      </c>
      <c r="K24" s="48">
        <f t="shared" si="4"/>
        <v>150000</v>
      </c>
      <c r="L24" s="48">
        <f t="shared" si="4"/>
        <v>150000</v>
      </c>
      <c r="M24" s="48">
        <f t="shared" si="4"/>
        <v>150000</v>
      </c>
      <c r="N24" s="48">
        <f t="shared" si="4"/>
        <v>150000</v>
      </c>
      <c r="O24" s="48">
        <f t="shared" si="4"/>
        <v>150000</v>
      </c>
      <c r="P24" s="48">
        <f t="shared" si="4"/>
        <v>150000</v>
      </c>
      <c r="Q24" s="73">
        <f t="shared" si="4"/>
        <v>150000</v>
      </c>
      <c r="R24" s="48">
        <f t="shared" si="4"/>
        <v>150000</v>
      </c>
      <c r="S24" s="48">
        <f t="shared" si="4"/>
        <v>150000</v>
      </c>
      <c r="T24" s="73">
        <f t="shared" si="4"/>
        <v>150000</v>
      </c>
      <c r="U24" s="48">
        <f t="shared" si="4"/>
        <v>150000</v>
      </c>
      <c r="V24" s="48">
        <f t="shared" si="4"/>
        <v>150000</v>
      </c>
      <c r="W24" s="73">
        <f t="shared" si="4"/>
        <v>150000</v>
      </c>
      <c r="X24" s="48">
        <f t="shared" si="4"/>
        <v>150000</v>
      </c>
      <c r="Y24" s="48">
        <f t="shared" si="4"/>
        <v>150000</v>
      </c>
      <c r="Z24" s="73">
        <f t="shared" si="4"/>
        <v>150000</v>
      </c>
      <c r="AA24" s="48">
        <f t="shared" si="4"/>
        <v>150000</v>
      </c>
      <c r="AB24" s="48">
        <f t="shared" si="4"/>
        <v>150000</v>
      </c>
      <c r="AC24" s="73">
        <f t="shared" si="4"/>
        <v>150000</v>
      </c>
      <c r="AD24" s="48">
        <f t="shared" si="4"/>
        <v>150000</v>
      </c>
      <c r="AE24" s="48">
        <f t="shared" si="4"/>
        <v>150000</v>
      </c>
      <c r="AF24" s="73">
        <f t="shared" si="4"/>
        <v>150000</v>
      </c>
      <c r="AG24" s="48">
        <f t="shared" si="4"/>
        <v>150000</v>
      </c>
      <c r="AH24" s="48">
        <f t="shared" si="4"/>
        <v>150000</v>
      </c>
      <c r="AI24" s="73">
        <f t="shared" si="4"/>
        <v>150000</v>
      </c>
      <c r="AJ24" s="48">
        <f t="shared" si="4"/>
        <v>150000</v>
      </c>
      <c r="AK24" s="48">
        <f t="shared" si="4"/>
        <v>150000</v>
      </c>
      <c r="AL24" s="73">
        <f t="shared" si="4"/>
        <v>150000</v>
      </c>
      <c r="AM24" s="48">
        <f t="shared" si="4"/>
        <v>150000</v>
      </c>
      <c r="AN24" s="48">
        <f t="shared" si="4"/>
        <v>150000</v>
      </c>
      <c r="AO24" s="73">
        <f t="shared" si="4"/>
        <v>150000</v>
      </c>
      <c r="AP24" s="48">
        <f t="shared" si="4"/>
        <v>150000</v>
      </c>
      <c r="AQ24" s="48">
        <f t="shared" si="4"/>
        <v>150000</v>
      </c>
      <c r="AR24" s="73">
        <f t="shared" si="4"/>
        <v>150000</v>
      </c>
      <c r="AS24" s="48">
        <f t="shared" si="4"/>
        <v>150000</v>
      </c>
      <c r="AT24" s="48">
        <f t="shared" si="4"/>
        <v>150000</v>
      </c>
      <c r="AU24" s="73">
        <f t="shared" si="4"/>
        <v>150000</v>
      </c>
      <c r="AV24" s="48">
        <f t="shared" si="4"/>
        <v>150000</v>
      </c>
      <c r="AW24" s="48">
        <f t="shared" si="4"/>
        <v>150000</v>
      </c>
      <c r="AX24" s="73">
        <f t="shared" si="4"/>
        <v>150000</v>
      </c>
      <c r="AY24" s="48">
        <f t="shared" si="4"/>
        <v>150000</v>
      </c>
      <c r="AZ24" s="48">
        <f t="shared" si="4"/>
        <v>150000</v>
      </c>
      <c r="BA24" s="73">
        <f t="shared" si="4"/>
        <v>150000</v>
      </c>
      <c r="BB24" s="48">
        <f t="shared" si="4"/>
        <v>150000</v>
      </c>
      <c r="BC24" s="48">
        <f t="shared" si="4"/>
        <v>150000</v>
      </c>
      <c r="BD24" s="73">
        <f t="shared" si="4"/>
        <v>150000</v>
      </c>
      <c r="BE24" s="48">
        <f t="shared" si="4"/>
        <v>150000</v>
      </c>
    </row>
    <row r="25" spans="1:57" s="13" customFormat="1" ht="18">
      <c r="A25" s="38" t="s">
        <v>106</v>
      </c>
      <c r="B25" s="97"/>
      <c r="D25" s="94">
        <f>((203+66)*1000*60)/10000*0.5</f>
        <v>807</v>
      </c>
      <c r="E25" s="94" t="s">
        <v>81</v>
      </c>
      <c r="F25" s="98">
        <v>2000</v>
      </c>
      <c r="G25" s="98">
        <f>F25*D25*0.1</f>
        <v>161400</v>
      </c>
      <c r="H25" s="98"/>
      <c r="I25" s="72"/>
      <c r="J25" s="72"/>
      <c r="K25" s="98"/>
      <c r="L25" s="72"/>
      <c r="M25" s="72"/>
      <c r="N25" s="72"/>
      <c r="O25" s="98">
        <f aca="true" t="shared" si="5" ref="O25:BE25">$G$25</f>
        <v>161400</v>
      </c>
      <c r="P25" s="72">
        <f t="shared" si="5"/>
        <v>161400</v>
      </c>
      <c r="Q25" s="98">
        <f t="shared" si="5"/>
        <v>161400</v>
      </c>
      <c r="R25" s="72">
        <f t="shared" si="5"/>
        <v>161400</v>
      </c>
      <c r="S25" s="72">
        <f t="shared" si="5"/>
        <v>161400</v>
      </c>
      <c r="T25" s="72">
        <f t="shared" si="5"/>
        <v>161400</v>
      </c>
      <c r="U25" s="72">
        <f t="shared" si="5"/>
        <v>161400</v>
      </c>
      <c r="V25" s="72">
        <f t="shared" si="5"/>
        <v>161400</v>
      </c>
      <c r="W25" s="72">
        <f t="shared" si="5"/>
        <v>161400</v>
      </c>
      <c r="X25" s="72">
        <f t="shared" si="5"/>
        <v>161400</v>
      </c>
      <c r="Y25" s="72">
        <f t="shared" si="5"/>
        <v>161400</v>
      </c>
      <c r="Z25" s="72">
        <f t="shared" si="5"/>
        <v>161400</v>
      </c>
      <c r="AA25" s="72">
        <f t="shared" si="5"/>
        <v>161400</v>
      </c>
      <c r="AB25" s="72">
        <f t="shared" si="5"/>
        <v>161400</v>
      </c>
      <c r="AC25" s="72">
        <f t="shared" si="5"/>
        <v>161400</v>
      </c>
      <c r="AD25" s="72">
        <f t="shared" si="5"/>
        <v>161400</v>
      </c>
      <c r="AE25" s="72">
        <f t="shared" si="5"/>
        <v>161400</v>
      </c>
      <c r="AF25" s="72">
        <f t="shared" si="5"/>
        <v>161400</v>
      </c>
      <c r="AG25" s="72">
        <f t="shared" si="5"/>
        <v>161400</v>
      </c>
      <c r="AH25" s="72">
        <f t="shared" si="5"/>
        <v>161400</v>
      </c>
      <c r="AI25" s="72">
        <f t="shared" si="5"/>
        <v>161400</v>
      </c>
      <c r="AJ25" s="72">
        <f t="shared" si="5"/>
        <v>161400</v>
      </c>
      <c r="AK25" s="72">
        <f t="shared" si="5"/>
        <v>161400</v>
      </c>
      <c r="AL25" s="72">
        <f t="shared" si="5"/>
        <v>161400</v>
      </c>
      <c r="AM25" s="72">
        <f t="shared" si="5"/>
        <v>161400</v>
      </c>
      <c r="AN25" s="72">
        <f t="shared" si="5"/>
        <v>161400</v>
      </c>
      <c r="AO25" s="72">
        <f t="shared" si="5"/>
        <v>161400</v>
      </c>
      <c r="AP25" s="72">
        <f t="shared" si="5"/>
        <v>161400</v>
      </c>
      <c r="AQ25" s="72">
        <f t="shared" si="5"/>
        <v>161400</v>
      </c>
      <c r="AR25" s="72">
        <f t="shared" si="5"/>
        <v>161400</v>
      </c>
      <c r="AS25" s="72">
        <f t="shared" si="5"/>
        <v>161400</v>
      </c>
      <c r="AT25" s="72">
        <f t="shared" si="5"/>
        <v>161400</v>
      </c>
      <c r="AU25" s="72">
        <f t="shared" si="5"/>
        <v>161400</v>
      </c>
      <c r="AV25" s="72">
        <f t="shared" si="5"/>
        <v>161400</v>
      </c>
      <c r="AW25" s="72">
        <f t="shared" si="5"/>
        <v>161400</v>
      </c>
      <c r="AX25" s="72">
        <f t="shared" si="5"/>
        <v>161400</v>
      </c>
      <c r="AY25" s="72">
        <f t="shared" si="5"/>
        <v>161400</v>
      </c>
      <c r="AZ25" s="72">
        <f t="shared" si="5"/>
        <v>161400</v>
      </c>
      <c r="BA25" s="72">
        <f t="shared" si="5"/>
        <v>161400</v>
      </c>
      <c r="BB25" s="72">
        <f t="shared" si="5"/>
        <v>161400</v>
      </c>
      <c r="BC25" s="72">
        <f t="shared" si="5"/>
        <v>161400</v>
      </c>
      <c r="BD25" s="72">
        <f t="shared" si="5"/>
        <v>161400</v>
      </c>
      <c r="BE25" s="98">
        <f t="shared" si="5"/>
        <v>161400</v>
      </c>
    </row>
    <row r="26" spans="1:57" s="13" customFormat="1" ht="15.75">
      <c r="A26" s="38" t="s">
        <v>63</v>
      </c>
      <c r="B26" s="97"/>
      <c r="C26" s="13" t="s">
        <v>70</v>
      </c>
      <c r="D26" s="94">
        <v>250</v>
      </c>
      <c r="E26" s="94" t="s">
        <v>35</v>
      </c>
      <c r="F26" s="98">
        <f>D26*225</f>
        <v>56250</v>
      </c>
      <c r="G26" s="98">
        <f>F26</f>
        <v>56250</v>
      </c>
      <c r="H26" s="98">
        <f>G26</f>
        <v>56250</v>
      </c>
      <c r="I26" s="48">
        <f aca="true" t="shared" si="6" ref="I26:P27">G26</f>
        <v>56250</v>
      </c>
      <c r="J26" s="48">
        <f t="shared" si="6"/>
        <v>56250</v>
      </c>
      <c r="K26" s="48">
        <f t="shared" si="6"/>
        <v>56250</v>
      </c>
      <c r="L26" s="48">
        <f t="shared" si="6"/>
        <v>56250</v>
      </c>
      <c r="M26" s="48">
        <f t="shared" si="6"/>
        <v>56250</v>
      </c>
      <c r="N26" s="48">
        <f t="shared" si="6"/>
        <v>56250</v>
      </c>
      <c r="O26" s="48">
        <f t="shared" si="6"/>
        <v>56250</v>
      </c>
      <c r="P26" s="48">
        <f t="shared" si="6"/>
        <v>56250</v>
      </c>
      <c r="Q26" s="73">
        <f>F26</f>
        <v>56250</v>
      </c>
      <c r="R26" s="48">
        <f>P26</f>
        <v>56250</v>
      </c>
      <c r="S26" s="48">
        <f>Q26</f>
        <v>56250</v>
      </c>
      <c r="T26" s="73">
        <f>I26</f>
        <v>56250</v>
      </c>
      <c r="U26" s="48">
        <f>S26</f>
        <v>56250</v>
      </c>
      <c r="V26" s="48">
        <f>T26</f>
        <v>56250</v>
      </c>
      <c r="W26" s="73">
        <f>L26</f>
        <v>56250</v>
      </c>
      <c r="X26" s="48">
        <f>V26</f>
        <v>56250</v>
      </c>
      <c r="Y26" s="48">
        <f>W26</f>
        <v>56250</v>
      </c>
      <c r="Z26" s="73">
        <f>O26</f>
        <v>56250</v>
      </c>
      <c r="AA26" s="48">
        <f>Y26</f>
        <v>56250</v>
      </c>
      <c r="AB26" s="48">
        <f>Z26</f>
        <v>56250</v>
      </c>
      <c r="AC26" s="73">
        <f>R26</f>
        <v>56250</v>
      </c>
      <c r="AD26" s="48">
        <f>AB26</f>
        <v>56250</v>
      </c>
      <c r="AE26" s="48">
        <f>AC26</f>
        <v>56250</v>
      </c>
      <c r="AF26" s="73">
        <f>U26</f>
        <v>56250</v>
      </c>
      <c r="AG26" s="48">
        <f>AE26</f>
        <v>56250</v>
      </c>
      <c r="AH26" s="48">
        <f>AF26</f>
        <v>56250</v>
      </c>
      <c r="AI26" s="73">
        <f>X26</f>
        <v>56250</v>
      </c>
      <c r="AJ26" s="48">
        <f>AH26</f>
        <v>56250</v>
      </c>
      <c r="AK26" s="48">
        <f>AI26</f>
        <v>56250</v>
      </c>
      <c r="AL26" s="73">
        <f>AA26</f>
        <v>56250</v>
      </c>
      <c r="AM26" s="48">
        <f>AK26</f>
        <v>56250</v>
      </c>
      <c r="AN26" s="48">
        <f>AL26</f>
        <v>56250</v>
      </c>
      <c r="AO26" s="73">
        <f>AD26</f>
        <v>56250</v>
      </c>
      <c r="AP26" s="48">
        <f>AN26</f>
        <v>56250</v>
      </c>
      <c r="AQ26" s="48">
        <f>AO26</f>
        <v>56250</v>
      </c>
      <c r="AR26" s="73">
        <f>AG26</f>
        <v>56250</v>
      </c>
      <c r="AS26" s="48">
        <f>AQ26</f>
        <v>56250</v>
      </c>
      <c r="AT26" s="48">
        <f>AR26</f>
        <v>56250</v>
      </c>
      <c r="AU26" s="73">
        <f>AJ26</f>
        <v>56250</v>
      </c>
      <c r="AV26" s="48">
        <f>AT26</f>
        <v>56250</v>
      </c>
      <c r="AW26" s="48">
        <f>AU26</f>
        <v>56250</v>
      </c>
      <c r="AX26" s="73">
        <f>AM26</f>
        <v>56250</v>
      </c>
      <c r="AY26" s="48">
        <f>AW26</f>
        <v>56250</v>
      </c>
      <c r="AZ26" s="48">
        <f>AX26</f>
        <v>56250</v>
      </c>
      <c r="BA26" s="73">
        <f>AP26</f>
        <v>56250</v>
      </c>
      <c r="BB26" s="48">
        <f>AZ26</f>
        <v>56250</v>
      </c>
      <c r="BC26" s="48">
        <f>BA26</f>
        <v>56250</v>
      </c>
      <c r="BD26" s="73">
        <f>AS26</f>
        <v>56250</v>
      </c>
      <c r="BE26" s="48">
        <f>BC26</f>
        <v>56250</v>
      </c>
    </row>
    <row r="27" spans="1:57" s="13" customFormat="1" ht="15.75">
      <c r="A27" s="38" t="s">
        <v>64</v>
      </c>
      <c r="B27" s="97"/>
      <c r="C27" s="13" t="s">
        <v>70</v>
      </c>
      <c r="D27" s="94">
        <v>600</v>
      </c>
      <c r="E27" s="94" t="s">
        <v>35</v>
      </c>
      <c r="F27" s="98">
        <f>D27*225</f>
        <v>135000</v>
      </c>
      <c r="G27" s="98">
        <f>F27</f>
        <v>135000</v>
      </c>
      <c r="H27" s="98">
        <f>G27</f>
        <v>135000</v>
      </c>
      <c r="I27" s="48">
        <f t="shared" si="6"/>
        <v>135000</v>
      </c>
      <c r="J27" s="48">
        <f t="shared" si="6"/>
        <v>135000</v>
      </c>
      <c r="K27" s="48">
        <f t="shared" si="6"/>
        <v>135000</v>
      </c>
      <c r="L27" s="48">
        <f t="shared" si="6"/>
        <v>135000</v>
      </c>
      <c r="M27" s="48">
        <f t="shared" si="6"/>
        <v>135000</v>
      </c>
      <c r="N27" s="48">
        <f t="shared" si="6"/>
        <v>135000</v>
      </c>
      <c r="O27" s="48">
        <f t="shared" si="6"/>
        <v>135000</v>
      </c>
      <c r="P27" s="48">
        <f t="shared" si="6"/>
        <v>135000</v>
      </c>
      <c r="Q27" s="73">
        <f>F27</f>
        <v>135000</v>
      </c>
      <c r="R27" s="48">
        <f>P27</f>
        <v>135000</v>
      </c>
      <c r="S27" s="48">
        <f>Q27</f>
        <v>135000</v>
      </c>
      <c r="T27" s="73">
        <f>I27</f>
        <v>135000</v>
      </c>
      <c r="U27" s="48">
        <f>S27</f>
        <v>135000</v>
      </c>
      <c r="V27" s="48">
        <f>T27</f>
        <v>135000</v>
      </c>
      <c r="W27" s="73">
        <f>L27</f>
        <v>135000</v>
      </c>
      <c r="X27" s="48">
        <f>V27</f>
        <v>135000</v>
      </c>
      <c r="Y27" s="48">
        <f>W27</f>
        <v>135000</v>
      </c>
      <c r="Z27" s="73">
        <f>O27</f>
        <v>135000</v>
      </c>
      <c r="AA27" s="48">
        <f>Y27</f>
        <v>135000</v>
      </c>
      <c r="AB27" s="48">
        <f>Z27</f>
        <v>135000</v>
      </c>
      <c r="AC27" s="73">
        <f>R27</f>
        <v>135000</v>
      </c>
      <c r="AD27" s="48">
        <f>AB27</f>
        <v>135000</v>
      </c>
      <c r="AE27" s="48">
        <f>AC27</f>
        <v>135000</v>
      </c>
      <c r="AF27" s="73">
        <f>U27</f>
        <v>135000</v>
      </c>
      <c r="AG27" s="48">
        <f>AE27</f>
        <v>135000</v>
      </c>
      <c r="AH27" s="48">
        <f>AF27</f>
        <v>135000</v>
      </c>
      <c r="AI27" s="73">
        <f>X27</f>
        <v>135000</v>
      </c>
      <c r="AJ27" s="48">
        <f>AH27</f>
        <v>135000</v>
      </c>
      <c r="AK27" s="48">
        <f>AI27</f>
        <v>135000</v>
      </c>
      <c r="AL27" s="73">
        <f>AA27</f>
        <v>135000</v>
      </c>
      <c r="AM27" s="48">
        <f>AK27</f>
        <v>135000</v>
      </c>
      <c r="AN27" s="48">
        <f>AL27</f>
        <v>135000</v>
      </c>
      <c r="AO27" s="73">
        <f>AD27</f>
        <v>135000</v>
      </c>
      <c r="AP27" s="48">
        <f>AN27</f>
        <v>135000</v>
      </c>
      <c r="AQ27" s="48">
        <f>AO27</f>
        <v>135000</v>
      </c>
      <c r="AR27" s="73">
        <f>AG27</f>
        <v>135000</v>
      </c>
      <c r="AS27" s="48">
        <f>AQ27</f>
        <v>135000</v>
      </c>
      <c r="AT27" s="48">
        <f>AR27</f>
        <v>135000</v>
      </c>
      <c r="AU27" s="73">
        <f>AJ27</f>
        <v>135000</v>
      </c>
      <c r="AV27" s="48">
        <f>AT27</f>
        <v>135000</v>
      </c>
      <c r="AW27" s="48">
        <f>AU27</f>
        <v>135000</v>
      </c>
      <c r="AX27" s="73">
        <f>AM27</f>
        <v>135000</v>
      </c>
      <c r="AY27" s="48">
        <f>AW27</f>
        <v>135000</v>
      </c>
      <c r="AZ27" s="48">
        <f>AX27</f>
        <v>135000</v>
      </c>
      <c r="BA27" s="73">
        <f>AP27</f>
        <v>135000</v>
      </c>
      <c r="BB27" s="48">
        <f>AZ27</f>
        <v>135000</v>
      </c>
      <c r="BC27" s="48">
        <f>BA27</f>
        <v>135000</v>
      </c>
      <c r="BD27" s="73">
        <f>AS27</f>
        <v>135000</v>
      </c>
      <c r="BE27" s="48">
        <f>BC27</f>
        <v>135000</v>
      </c>
    </row>
    <row r="28" spans="1:57" s="13" customFormat="1" ht="15.75">
      <c r="A28" s="82" t="s">
        <v>44</v>
      </c>
      <c r="B28" s="100"/>
      <c r="D28" s="115"/>
      <c r="E28" s="115"/>
      <c r="F28" s="115"/>
      <c r="G28" s="103">
        <f aca="true" t="shared" si="7" ref="G28:BE28">SUM(G24:G27)</f>
        <v>502650</v>
      </c>
      <c r="H28" s="103">
        <f t="shared" si="7"/>
        <v>341250</v>
      </c>
      <c r="I28" s="85">
        <f t="shared" si="7"/>
        <v>341250</v>
      </c>
      <c r="J28" s="85">
        <f t="shared" si="7"/>
        <v>341250</v>
      </c>
      <c r="K28" s="85">
        <f t="shared" si="7"/>
        <v>341250</v>
      </c>
      <c r="L28" s="85">
        <f t="shared" si="7"/>
        <v>341250</v>
      </c>
      <c r="M28" s="85">
        <f t="shared" si="7"/>
        <v>341250</v>
      </c>
      <c r="N28" s="85">
        <f t="shared" si="7"/>
        <v>341250</v>
      </c>
      <c r="O28" s="85">
        <f t="shared" si="7"/>
        <v>502650</v>
      </c>
      <c r="P28" s="85">
        <f t="shared" si="7"/>
        <v>502650</v>
      </c>
      <c r="Q28" s="104">
        <f t="shared" si="7"/>
        <v>502650</v>
      </c>
      <c r="R28" s="85">
        <f t="shared" si="7"/>
        <v>502650</v>
      </c>
      <c r="S28" s="85">
        <f t="shared" si="7"/>
        <v>502650</v>
      </c>
      <c r="T28" s="104">
        <f t="shared" si="7"/>
        <v>502650</v>
      </c>
      <c r="U28" s="85">
        <f t="shared" si="7"/>
        <v>502650</v>
      </c>
      <c r="V28" s="85">
        <f t="shared" si="7"/>
        <v>502650</v>
      </c>
      <c r="W28" s="104">
        <f t="shared" si="7"/>
        <v>502650</v>
      </c>
      <c r="X28" s="85">
        <f t="shared" si="7"/>
        <v>502650</v>
      </c>
      <c r="Y28" s="85">
        <f t="shared" si="7"/>
        <v>502650</v>
      </c>
      <c r="Z28" s="104">
        <f t="shared" si="7"/>
        <v>502650</v>
      </c>
      <c r="AA28" s="85">
        <f t="shared" si="7"/>
        <v>502650</v>
      </c>
      <c r="AB28" s="85">
        <f t="shared" si="7"/>
        <v>502650</v>
      </c>
      <c r="AC28" s="104">
        <f t="shared" si="7"/>
        <v>502650</v>
      </c>
      <c r="AD28" s="85">
        <f t="shared" si="7"/>
        <v>502650</v>
      </c>
      <c r="AE28" s="85">
        <f t="shared" si="7"/>
        <v>502650</v>
      </c>
      <c r="AF28" s="104">
        <f t="shared" si="7"/>
        <v>502650</v>
      </c>
      <c r="AG28" s="85">
        <f t="shared" si="7"/>
        <v>502650</v>
      </c>
      <c r="AH28" s="85">
        <f t="shared" si="7"/>
        <v>502650</v>
      </c>
      <c r="AI28" s="104">
        <f t="shared" si="7"/>
        <v>502650</v>
      </c>
      <c r="AJ28" s="85">
        <f t="shared" si="7"/>
        <v>502650</v>
      </c>
      <c r="AK28" s="85">
        <f t="shared" si="7"/>
        <v>502650</v>
      </c>
      <c r="AL28" s="104">
        <f t="shared" si="7"/>
        <v>502650</v>
      </c>
      <c r="AM28" s="85">
        <f t="shared" si="7"/>
        <v>502650</v>
      </c>
      <c r="AN28" s="85">
        <f t="shared" si="7"/>
        <v>502650</v>
      </c>
      <c r="AO28" s="104">
        <f t="shared" si="7"/>
        <v>502650</v>
      </c>
      <c r="AP28" s="85">
        <f t="shared" si="7"/>
        <v>502650</v>
      </c>
      <c r="AQ28" s="85">
        <f t="shared" si="7"/>
        <v>502650</v>
      </c>
      <c r="AR28" s="104">
        <f t="shared" si="7"/>
        <v>502650</v>
      </c>
      <c r="AS28" s="85">
        <f t="shared" si="7"/>
        <v>502650</v>
      </c>
      <c r="AT28" s="85">
        <f t="shared" si="7"/>
        <v>502650</v>
      </c>
      <c r="AU28" s="104">
        <f t="shared" si="7"/>
        <v>502650</v>
      </c>
      <c r="AV28" s="85">
        <f t="shared" si="7"/>
        <v>502650</v>
      </c>
      <c r="AW28" s="85">
        <f t="shared" si="7"/>
        <v>502650</v>
      </c>
      <c r="AX28" s="104">
        <f t="shared" si="7"/>
        <v>502650</v>
      </c>
      <c r="AY28" s="85">
        <f t="shared" si="7"/>
        <v>502650</v>
      </c>
      <c r="AZ28" s="85">
        <f t="shared" si="7"/>
        <v>502650</v>
      </c>
      <c r="BA28" s="104">
        <f t="shared" si="7"/>
        <v>502650</v>
      </c>
      <c r="BB28" s="85">
        <f t="shared" si="7"/>
        <v>502650</v>
      </c>
      <c r="BC28" s="85">
        <f t="shared" si="7"/>
        <v>502650</v>
      </c>
      <c r="BD28" s="104">
        <f t="shared" si="7"/>
        <v>502650</v>
      </c>
      <c r="BE28" s="85">
        <f t="shared" si="7"/>
        <v>502650</v>
      </c>
    </row>
    <row r="29" spans="1:57" s="13" customFormat="1" ht="18" customHeight="1">
      <c r="A29" s="75" t="s">
        <v>2</v>
      </c>
      <c r="B29" s="116"/>
      <c r="D29" s="117"/>
      <c r="E29" s="117"/>
      <c r="F29" s="117"/>
      <c r="G29" s="118">
        <f>(G15)*0.75</f>
        <v>335512.5</v>
      </c>
      <c r="H29" s="88">
        <f>(H15)*0.75</f>
        <v>335512.5</v>
      </c>
      <c r="I29" s="88">
        <f aca="true" t="shared" si="8" ref="I29:BE29">(I15)*0.75</f>
        <v>335512.5</v>
      </c>
      <c r="J29" s="88">
        <f t="shared" si="8"/>
        <v>335512.5</v>
      </c>
      <c r="K29" s="88">
        <f t="shared" si="8"/>
        <v>335512.5</v>
      </c>
      <c r="L29" s="88">
        <f t="shared" si="8"/>
        <v>335512.5</v>
      </c>
      <c r="M29" s="88">
        <f t="shared" si="8"/>
        <v>335512.5</v>
      </c>
      <c r="N29" s="88">
        <f t="shared" si="8"/>
        <v>335512.5</v>
      </c>
      <c r="O29" s="88">
        <f t="shared" si="8"/>
        <v>335512.5</v>
      </c>
      <c r="P29" s="88">
        <f t="shared" si="8"/>
        <v>335512.5</v>
      </c>
      <c r="Q29" s="88">
        <f t="shared" si="8"/>
        <v>335512.5</v>
      </c>
      <c r="R29" s="88">
        <f t="shared" si="8"/>
        <v>335512.5</v>
      </c>
      <c r="S29" s="88">
        <f t="shared" si="8"/>
        <v>335512.5</v>
      </c>
      <c r="T29" s="88">
        <f t="shared" si="8"/>
        <v>335512.5</v>
      </c>
      <c r="U29" s="88">
        <f t="shared" si="8"/>
        <v>335512.5</v>
      </c>
      <c r="V29" s="88">
        <f t="shared" si="8"/>
        <v>335512.5</v>
      </c>
      <c r="W29" s="88">
        <f t="shared" si="8"/>
        <v>335512.5</v>
      </c>
      <c r="X29" s="88">
        <f t="shared" si="8"/>
        <v>335512.5</v>
      </c>
      <c r="Y29" s="88">
        <f t="shared" si="8"/>
        <v>335512.5</v>
      </c>
      <c r="Z29" s="88">
        <f t="shared" si="8"/>
        <v>335512.5</v>
      </c>
      <c r="AA29" s="88">
        <f t="shared" si="8"/>
        <v>335512.5</v>
      </c>
      <c r="AB29" s="88">
        <f t="shared" si="8"/>
        <v>335512.5</v>
      </c>
      <c r="AC29" s="88">
        <f t="shared" si="8"/>
        <v>335512.5</v>
      </c>
      <c r="AD29" s="88">
        <f t="shared" si="8"/>
        <v>335512.5</v>
      </c>
      <c r="AE29" s="88">
        <f t="shared" si="8"/>
        <v>335512.5</v>
      </c>
      <c r="AF29" s="88">
        <f t="shared" si="8"/>
        <v>335512.5</v>
      </c>
      <c r="AG29" s="88">
        <f t="shared" si="8"/>
        <v>335512.5</v>
      </c>
      <c r="AH29" s="88">
        <f t="shared" si="8"/>
        <v>335512.5</v>
      </c>
      <c r="AI29" s="88">
        <f t="shared" si="8"/>
        <v>335512.5</v>
      </c>
      <c r="AJ29" s="88">
        <f t="shared" si="8"/>
        <v>335512.5</v>
      </c>
      <c r="AK29" s="88">
        <f t="shared" si="8"/>
        <v>335512.5</v>
      </c>
      <c r="AL29" s="88">
        <f t="shared" si="8"/>
        <v>335512.5</v>
      </c>
      <c r="AM29" s="88">
        <f t="shared" si="8"/>
        <v>335512.5</v>
      </c>
      <c r="AN29" s="88">
        <f t="shared" si="8"/>
        <v>335512.5</v>
      </c>
      <c r="AO29" s="88">
        <f t="shared" si="8"/>
        <v>335512.5</v>
      </c>
      <c r="AP29" s="88">
        <f t="shared" si="8"/>
        <v>335512.5</v>
      </c>
      <c r="AQ29" s="88">
        <f t="shared" si="8"/>
        <v>335512.5</v>
      </c>
      <c r="AR29" s="88">
        <f t="shared" si="8"/>
        <v>335512.5</v>
      </c>
      <c r="AS29" s="88">
        <f t="shared" si="8"/>
        <v>335512.5</v>
      </c>
      <c r="AT29" s="88">
        <f t="shared" si="8"/>
        <v>335512.5</v>
      </c>
      <c r="AU29" s="88">
        <f t="shared" si="8"/>
        <v>335512.5</v>
      </c>
      <c r="AV29" s="88">
        <f t="shared" si="8"/>
        <v>335512.5</v>
      </c>
      <c r="AW29" s="88">
        <f t="shared" si="8"/>
        <v>335512.5</v>
      </c>
      <c r="AX29" s="88">
        <f t="shared" si="8"/>
        <v>335512.5</v>
      </c>
      <c r="AY29" s="88">
        <f t="shared" si="8"/>
        <v>335512.5</v>
      </c>
      <c r="AZ29" s="88">
        <f t="shared" si="8"/>
        <v>335512.5</v>
      </c>
      <c r="BA29" s="88">
        <f t="shared" si="8"/>
        <v>335512.5</v>
      </c>
      <c r="BB29" s="88">
        <f t="shared" si="8"/>
        <v>335512.5</v>
      </c>
      <c r="BC29" s="88">
        <f t="shared" si="8"/>
        <v>335512.5</v>
      </c>
      <c r="BD29" s="88">
        <f t="shared" si="8"/>
        <v>335512.5</v>
      </c>
      <c r="BE29" s="88">
        <f t="shared" si="8"/>
        <v>335512.5</v>
      </c>
    </row>
    <row r="30" spans="1:57" s="13" customFormat="1" ht="18" customHeight="1">
      <c r="A30" s="75" t="s">
        <v>107</v>
      </c>
      <c r="B30" s="116"/>
      <c r="D30" s="117"/>
      <c r="E30" s="117"/>
      <c r="F30" s="117"/>
      <c r="G30" s="118">
        <f>(G28+G22)*0.5</f>
        <v>337825</v>
      </c>
      <c r="H30" s="88">
        <f>(H28+H22)*0.5</f>
        <v>257125</v>
      </c>
      <c r="I30" s="88">
        <f aca="true" t="shared" si="9" ref="I30:BE30">(I28+I22)*0.5</f>
        <v>257125</v>
      </c>
      <c r="J30" s="88">
        <f t="shared" si="9"/>
        <v>257125</v>
      </c>
      <c r="K30" s="88">
        <f t="shared" si="9"/>
        <v>257125</v>
      </c>
      <c r="L30" s="88">
        <f t="shared" si="9"/>
        <v>257125</v>
      </c>
      <c r="M30" s="88">
        <f t="shared" si="9"/>
        <v>257125</v>
      </c>
      <c r="N30" s="88">
        <f t="shared" si="9"/>
        <v>257125</v>
      </c>
      <c r="O30" s="88">
        <f t="shared" si="9"/>
        <v>337825</v>
      </c>
      <c r="P30" s="88">
        <f t="shared" si="9"/>
        <v>337825</v>
      </c>
      <c r="Q30" s="88">
        <f t="shared" si="9"/>
        <v>337825</v>
      </c>
      <c r="R30" s="88">
        <f t="shared" si="9"/>
        <v>337825</v>
      </c>
      <c r="S30" s="88">
        <f t="shared" si="9"/>
        <v>337825</v>
      </c>
      <c r="T30" s="88">
        <f t="shared" si="9"/>
        <v>337825</v>
      </c>
      <c r="U30" s="88">
        <f t="shared" si="9"/>
        <v>337825</v>
      </c>
      <c r="V30" s="88">
        <f t="shared" si="9"/>
        <v>337825</v>
      </c>
      <c r="W30" s="88">
        <f t="shared" si="9"/>
        <v>337825</v>
      </c>
      <c r="X30" s="88">
        <f t="shared" si="9"/>
        <v>337825</v>
      </c>
      <c r="Y30" s="88">
        <f t="shared" si="9"/>
        <v>337825</v>
      </c>
      <c r="Z30" s="88">
        <f t="shared" si="9"/>
        <v>337825</v>
      </c>
      <c r="AA30" s="88">
        <f t="shared" si="9"/>
        <v>337825</v>
      </c>
      <c r="AB30" s="88">
        <f t="shared" si="9"/>
        <v>337825</v>
      </c>
      <c r="AC30" s="88">
        <f t="shared" si="9"/>
        <v>337825</v>
      </c>
      <c r="AD30" s="88">
        <f t="shared" si="9"/>
        <v>337825</v>
      </c>
      <c r="AE30" s="88">
        <f t="shared" si="9"/>
        <v>337825</v>
      </c>
      <c r="AF30" s="88">
        <f t="shared" si="9"/>
        <v>337825</v>
      </c>
      <c r="AG30" s="88">
        <f t="shared" si="9"/>
        <v>337825</v>
      </c>
      <c r="AH30" s="88">
        <f t="shared" si="9"/>
        <v>337825</v>
      </c>
      <c r="AI30" s="88">
        <f t="shared" si="9"/>
        <v>337825</v>
      </c>
      <c r="AJ30" s="88">
        <f t="shared" si="9"/>
        <v>337825</v>
      </c>
      <c r="AK30" s="88">
        <f t="shared" si="9"/>
        <v>337825</v>
      </c>
      <c r="AL30" s="88">
        <f t="shared" si="9"/>
        <v>337825</v>
      </c>
      <c r="AM30" s="88">
        <f t="shared" si="9"/>
        <v>337825</v>
      </c>
      <c r="AN30" s="88">
        <f t="shared" si="9"/>
        <v>337825</v>
      </c>
      <c r="AO30" s="88">
        <f t="shared" si="9"/>
        <v>337825</v>
      </c>
      <c r="AP30" s="88">
        <f t="shared" si="9"/>
        <v>337825</v>
      </c>
      <c r="AQ30" s="88">
        <f t="shared" si="9"/>
        <v>337825</v>
      </c>
      <c r="AR30" s="88">
        <f t="shared" si="9"/>
        <v>337825</v>
      </c>
      <c r="AS30" s="88">
        <f t="shared" si="9"/>
        <v>337825</v>
      </c>
      <c r="AT30" s="88">
        <f t="shared" si="9"/>
        <v>337825</v>
      </c>
      <c r="AU30" s="88">
        <f t="shared" si="9"/>
        <v>337825</v>
      </c>
      <c r="AV30" s="88">
        <f t="shared" si="9"/>
        <v>337825</v>
      </c>
      <c r="AW30" s="88">
        <f t="shared" si="9"/>
        <v>337825</v>
      </c>
      <c r="AX30" s="88">
        <f t="shared" si="9"/>
        <v>337825</v>
      </c>
      <c r="AY30" s="88">
        <f t="shared" si="9"/>
        <v>337825</v>
      </c>
      <c r="AZ30" s="88">
        <f t="shared" si="9"/>
        <v>337825</v>
      </c>
      <c r="BA30" s="88">
        <f t="shared" si="9"/>
        <v>337825</v>
      </c>
      <c r="BB30" s="88">
        <f t="shared" si="9"/>
        <v>337825</v>
      </c>
      <c r="BC30" s="88">
        <f t="shared" si="9"/>
        <v>337825</v>
      </c>
      <c r="BD30" s="88">
        <f t="shared" si="9"/>
        <v>337825</v>
      </c>
      <c r="BE30" s="88">
        <f t="shared" si="9"/>
        <v>337825</v>
      </c>
    </row>
    <row r="31" spans="1:57" s="13" customFormat="1" ht="18" customHeight="1">
      <c r="A31" s="76" t="s">
        <v>87</v>
      </c>
      <c r="B31" s="106"/>
      <c r="D31" s="107"/>
      <c r="E31" s="107"/>
      <c r="F31" s="107"/>
      <c r="G31" s="108"/>
      <c r="H31" s="108"/>
      <c r="I31" s="79"/>
      <c r="J31" s="79"/>
      <c r="K31" s="79"/>
      <c r="L31" s="79"/>
      <c r="M31" s="79"/>
      <c r="N31" s="79"/>
      <c r="O31" s="79"/>
      <c r="P31" s="79"/>
      <c r="Q31" s="114"/>
      <c r="R31" s="79"/>
      <c r="S31" s="79"/>
      <c r="T31" s="114"/>
      <c r="U31" s="79"/>
      <c r="V31" s="79"/>
      <c r="W31" s="114"/>
      <c r="X31" s="79"/>
      <c r="Y31" s="79"/>
      <c r="Z31" s="114"/>
      <c r="AA31" s="79"/>
      <c r="AB31" s="79"/>
      <c r="AC31" s="114"/>
      <c r="AD31" s="79"/>
      <c r="AE31" s="79"/>
      <c r="AF31" s="114"/>
      <c r="AG31" s="79"/>
      <c r="AH31" s="79"/>
      <c r="AI31" s="114"/>
      <c r="AJ31" s="79"/>
      <c r="AK31" s="79"/>
      <c r="AL31" s="114"/>
      <c r="AM31" s="79"/>
      <c r="AN31" s="79"/>
      <c r="AO31" s="114"/>
      <c r="AP31" s="79"/>
      <c r="AQ31" s="79"/>
      <c r="AR31" s="114"/>
      <c r="AS31" s="79"/>
      <c r="AT31" s="79"/>
      <c r="AU31" s="114"/>
      <c r="AV31" s="79"/>
      <c r="AW31" s="79"/>
      <c r="AX31" s="114"/>
      <c r="AY31" s="79"/>
      <c r="AZ31" s="79"/>
      <c r="BA31" s="114"/>
      <c r="BB31" s="79"/>
      <c r="BC31" s="79"/>
      <c r="BD31" s="114"/>
      <c r="BE31" s="79"/>
    </row>
    <row r="32" spans="1:57" s="13" customFormat="1" ht="18">
      <c r="A32" s="38" t="s">
        <v>108</v>
      </c>
      <c r="B32" s="97"/>
      <c r="D32" s="94">
        <v>1</v>
      </c>
      <c r="E32" s="94" t="s">
        <v>82</v>
      </c>
      <c r="F32" s="119">
        <v>2000000</v>
      </c>
      <c r="G32" s="98">
        <f>F32*D32/10</f>
        <v>200000</v>
      </c>
      <c r="H32" s="98">
        <f aca="true" t="shared" si="10" ref="H32:BE33">G32</f>
        <v>200000</v>
      </c>
      <c r="I32" s="48">
        <f t="shared" si="10"/>
        <v>200000</v>
      </c>
      <c r="J32" s="48">
        <f t="shared" si="10"/>
        <v>200000</v>
      </c>
      <c r="K32" s="48">
        <f t="shared" si="10"/>
        <v>200000</v>
      </c>
      <c r="L32" s="48">
        <f t="shared" si="10"/>
        <v>200000</v>
      </c>
      <c r="M32" s="48">
        <f t="shared" si="10"/>
        <v>200000</v>
      </c>
      <c r="N32" s="48">
        <f t="shared" si="10"/>
        <v>200000</v>
      </c>
      <c r="O32" s="48">
        <f t="shared" si="10"/>
        <v>200000</v>
      </c>
      <c r="P32" s="48">
        <f t="shared" si="10"/>
        <v>200000</v>
      </c>
      <c r="Q32" s="73">
        <f t="shared" si="10"/>
        <v>200000</v>
      </c>
      <c r="R32" s="48">
        <f t="shared" si="10"/>
        <v>200000</v>
      </c>
      <c r="S32" s="48">
        <f t="shared" si="10"/>
        <v>200000</v>
      </c>
      <c r="T32" s="73">
        <f t="shared" si="10"/>
        <v>200000</v>
      </c>
      <c r="U32" s="48">
        <f t="shared" si="10"/>
        <v>200000</v>
      </c>
      <c r="V32" s="48">
        <f t="shared" si="10"/>
        <v>200000</v>
      </c>
      <c r="W32" s="73">
        <f t="shared" si="10"/>
        <v>200000</v>
      </c>
      <c r="X32" s="48">
        <f t="shared" si="10"/>
        <v>200000</v>
      </c>
      <c r="Y32" s="48">
        <f t="shared" si="10"/>
        <v>200000</v>
      </c>
      <c r="Z32" s="73">
        <f t="shared" si="10"/>
        <v>200000</v>
      </c>
      <c r="AA32" s="48">
        <f t="shared" si="10"/>
        <v>200000</v>
      </c>
      <c r="AB32" s="48">
        <f t="shared" si="10"/>
        <v>200000</v>
      </c>
      <c r="AC32" s="73">
        <f t="shared" si="10"/>
        <v>200000</v>
      </c>
      <c r="AD32" s="48">
        <f t="shared" si="10"/>
        <v>200000</v>
      </c>
      <c r="AE32" s="48">
        <f t="shared" si="10"/>
        <v>200000</v>
      </c>
      <c r="AF32" s="73">
        <f t="shared" si="10"/>
        <v>200000</v>
      </c>
      <c r="AG32" s="48">
        <f t="shared" si="10"/>
        <v>200000</v>
      </c>
      <c r="AH32" s="48">
        <f t="shared" si="10"/>
        <v>200000</v>
      </c>
      <c r="AI32" s="73">
        <f t="shared" si="10"/>
        <v>200000</v>
      </c>
      <c r="AJ32" s="48">
        <f t="shared" si="10"/>
        <v>200000</v>
      </c>
      <c r="AK32" s="48">
        <f t="shared" si="10"/>
        <v>200000</v>
      </c>
      <c r="AL32" s="73">
        <f t="shared" si="10"/>
        <v>200000</v>
      </c>
      <c r="AM32" s="48">
        <f t="shared" si="10"/>
        <v>200000</v>
      </c>
      <c r="AN32" s="48">
        <f t="shared" si="10"/>
        <v>200000</v>
      </c>
      <c r="AO32" s="73">
        <f t="shared" si="10"/>
        <v>200000</v>
      </c>
      <c r="AP32" s="48">
        <f t="shared" si="10"/>
        <v>200000</v>
      </c>
      <c r="AQ32" s="48">
        <f t="shared" si="10"/>
        <v>200000</v>
      </c>
      <c r="AR32" s="73">
        <f t="shared" si="10"/>
        <v>200000</v>
      </c>
      <c r="AS32" s="48">
        <f t="shared" si="10"/>
        <v>200000</v>
      </c>
      <c r="AT32" s="48">
        <f t="shared" si="10"/>
        <v>200000</v>
      </c>
      <c r="AU32" s="73">
        <f t="shared" si="10"/>
        <v>200000</v>
      </c>
      <c r="AV32" s="48">
        <f t="shared" si="10"/>
        <v>200000</v>
      </c>
      <c r="AW32" s="48">
        <f t="shared" si="10"/>
        <v>200000</v>
      </c>
      <c r="AX32" s="73">
        <f t="shared" si="10"/>
        <v>200000</v>
      </c>
      <c r="AY32" s="48">
        <f t="shared" si="10"/>
        <v>200000</v>
      </c>
      <c r="AZ32" s="48">
        <f t="shared" si="10"/>
        <v>200000</v>
      </c>
      <c r="BA32" s="73">
        <f t="shared" si="10"/>
        <v>200000</v>
      </c>
      <c r="BB32" s="48">
        <f t="shared" si="10"/>
        <v>200000</v>
      </c>
      <c r="BC32" s="48">
        <f t="shared" si="10"/>
        <v>200000</v>
      </c>
      <c r="BD32" s="73">
        <f t="shared" si="10"/>
        <v>200000</v>
      </c>
      <c r="BE32" s="48">
        <f t="shared" si="10"/>
        <v>200000</v>
      </c>
    </row>
    <row r="33" spans="1:57" s="13" customFormat="1" ht="18">
      <c r="A33" s="38" t="s">
        <v>109</v>
      </c>
      <c r="B33" s="97"/>
      <c r="D33" s="120">
        <v>0.001</v>
      </c>
      <c r="E33" s="94" t="s">
        <v>80</v>
      </c>
      <c r="F33" s="119">
        <v>420000000</v>
      </c>
      <c r="G33" s="98">
        <f>F33*D33</f>
        <v>420000</v>
      </c>
      <c r="H33" s="98">
        <f t="shared" si="10"/>
        <v>420000</v>
      </c>
      <c r="I33" s="48">
        <f t="shared" si="10"/>
        <v>420000</v>
      </c>
      <c r="J33" s="48">
        <f t="shared" si="10"/>
        <v>420000</v>
      </c>
      <c r="K33" s="48">
        <f t="shared" si="10"/>
        <v>420000</v>
      </c>
      <c r="L33" s="48">
        <f t="shared" si="10"/>
        <v>420000</v>
      </c>
      <c r="M33" s="48">
        <f t="shared" si="10"/>
        <v>420000</v>
      </c>
      <c r="N33" s="48">
        <f t="shared" si="10"/>
        <v>420000</v>
      </c>
      <c r="O33" s="48">
        <f t="shared" si="10"/>
        <v>420000</v>
      </c>
      <c r="P33" s="48">
        <f t="shared" si="10"/>
        <v>420000</v>
      </c>
      <c r="Q33" s="73">
        <f t="shared" si="10"/>
        <v>420000</v>
      </c>
      <c r="R33" s="48">
        <f t="shared" si="10"/>
        <v>420000</v>
      </c>
      <c r="S33" s="48">
        <f t="shared" si="10"/>
        <v>420000</v>
      </c>
      <c r="T33" s="73">
        <f t="shared" si="10"/>
        <v>420000</v>
      </c>
      <c r="U33" s="48">
        <f t="shared" si="10"/>
        <v>420000</v>
      </c>
      <c r="V33" s="48">
        <f t="shared" si="10"/>
        <v>420000</v>
      </c>
      <c r="W33" s="73">
        <f t="shared" si="10"/>
        <v>420000</v>
      </c>
      <c r="X33" s="48">
        <f t="shared" si="10"/>
        <v>420000</v>
      </c>
      <c r="Y33" s="48">
        <f t="shared" si="10"/>
        <v>420000</v>
      </c>
      <c r="Z33" s="73">
        <f t="shared" si="10"/>
        <v>420000</v>
      </c>
      <c r="AA33" s="48">
        <f t="shared" si="10"/>
        <v>420000</v>
      </c>
      <c r="AB33" s="48">
        <f t="shared" si="10"/>
        <v>420000</v>
      </c>
      <c r="AC33" s="73">
        <f t="shared" si="10"/>
        <v>420000</v>
      </c>
      <c r="AD33" s="48">
        <f t="shared" si="10"/>
        <v>420000</v>
      </c>
      <c r="AE33" s="48">
        <f t="shared" si="10"/>
        <v>420000</v>
      </c>
      <c r="AF33" s="73">
        <f t="shared" si="10"/>
        <v>420000</v>
      </c>
      <c r="AG33" s="48">
        <f t="shared" si="10"/>
        <v>420000</v>
      </c>
      <c r="AH33" s="48">
        <f t="shared" si="10"/>
        <v>420000</v>
      </c>
      <c r="AI33" s="73">
        <f t="shared" si="10"/>
        <v>420000</v>
      </c>
      <c r="AJ33" s="48">
        <f t="shared" si="10"/>
        <v>420000</v>
      </c>
      <c r="AK33" s="48">
        <f t="shared" si="10"/>
        <v>420000</v>
      </c>
      <c r="AL33" s="73">
        <f t="shared" si="10"/>
        <v>420000</v>
      </c>
      <c r="AM33" s="48">
        <f t="shared" si="10"/>
        <v>420000</v>
      </c>
      <c r="AN33" s="48">
        <f t="shared" si="10"/>
        <v>420000</v>
      </c>
      <c r="AO33" s="73">
        <f t="shared" si="10"/>
        <v>420000</v>
      </c>
      <c r="AP33" s="48">
        <f t="shared" si="10"/>
        <v>420000</v>
      </c>
      <c r="AQ33" s="48">
        <f t="shared" si="10"/>
        <v>420000</v>
      </c>
      <c r="AR33" s="73">
        <f t="shared" si="10"/>
        <v>420000</v>
      </c>
      <c r="AS33" s="48">
        <f t="shared" si="10"/>
        <v>420000</v>
      </c>
      <c r="AT33" s="48">
        <f t="shared" si="10"/>
        <v>420000</v>
      </c>
      <c r="AU33" s="73">
        <f t="shared" si="10"/>
        <v>420000</v>
      </c>
      <c r="AV33" s="48">
        <f t="shared" si="10"/>
        <v>420000</v>
      </c>
      <c r="AW33" s="48">
        <f t="shared" si="10"/>
        <v>420000</v>
      </c>
      <c r="AX33" s="73">
        <f t="shared" si="10"/>
        <v>420000</v>
      </c>
      <c r="AY33" s="48">
        <f t="shared" si="10"/>
        <v>420000</v>
      </c>
      <c r="AZ33" s="48">
        <f t="shared" si="10"/>
        <v>420000</v>
      </c>
      <c r="BA33" s="73">
        <f t="shared" si="10"/>
        <v>420000</v>
      </c>
      <c r="BB33" s="48">
        <f t="shared" si="10"/>
        <v>420000</v>
      </c>
      <c r="BC33" s="48">
        <f t="shared" si="10"/>
        <v>420000</v>
      </c>
      <c r="BD33" s="73">
        <f t="shared" si="10"/>
        <v>420000</v>
      </c>
      <c r="BE33" s="48">
        <f t="shared" si="10"/>
        <v>420000</v>
      </c>
    </row>
    <row r="34" spans="1:57" s="13" customFormat="1" ht="15.75">
      <c r="A34" s="82" t="s">
        <v>91</v>
      </c>
      <c r="B34" s="100"/>
      <c r="D34" s="115"/>
      <c r="E34" s="115"/>
      <c r="F34" s="115"/>
      <c r="G34" s="103">
        <f aca="true" t="shared" si="11" ref="G34:BE34">SUM(G32:G33)</f>
        <v>620000</v>
      </c>
      <c r="H34" s="103">
        <f t="shared" si="11"/>
        <v>620000</v>
      </c>
      <c r="I34" s="85">
        <f t="shared" si="11"/>
        <v>620000</v>
      </c>
      <c r="J34" s="85">
        <f t="shared" si="11"/>
        <v>620000</v>
      </c>
      <c r="K34" s="85">
        <f t="shared" si="11"/>
        <v>620000</v>
      </c>
      <c r="L34" s="85">
        <f t="shared" si="11"/>
        <v>620000</v>
      </c>
      <c r="M34" s="85">
        <f t="shared" si="11"/>
        <v>620000</v>
      </c>
      <c r="N34" s="85">
        <f t="shared" si="11"/>
        <v>620000</v>
      </c>
      <c r="O34" s="85">
        <f t="shared" si="11"/>
        <v>620000</v>
      </c>
      <c r="P34" s="85">
        <f t="shared" si="11"/>
        <v>620000</v>
      </c>
      <c r="Q34" s="104">
        <f t="shared" si="11"/>
        <v>620000</v>
      </c>
      <c r="R34" s="85">
        <f t="shared" si="11"/>
        <v>620000</v>
      </c>
      <c r="S34" s="85">
        <f t="shared" si="11"/>
        <v>620000</v>
      </c>
      <c r="T34" s="104">
        <f t="shared" si="11"/>
        <v>620000</v>
      </c>
      <c r="U34" s="85">
        <f t="shared" si="11"/>
        <v>620000</v>
      </c>
      <c r="V34" s="85">
        <f t="shared" si="11"/>
        <v>620000</v>
      </c>
      <c r="W34" s="104">
        <f t="shared" si="11"/>
        <v>620000</v>
      </c>
      <c r="X34" s="85">
        <f t="shared" si="11"/>
        <v>620000</v>
      </c>
      <c r="Y34" s="85">
        <f t="shared" si="11"/>
        <v>620000</v>
      </c>
      <c r="Z34" s="104">
        <f t="shared" si="11"/>
        <v>620000</v>
      </c>
      <c r="AA34" s="85">
        <f t="shared" si="11"/>
        <v>620000</v>
      </c>
      <c r="AB34" s="85">
        <f t="shared" si="11"/>
        <v>620000</v>
      </c>
      <c r="AC34" s="104">
        <f t="shared" si="11"/>
        <v>620000</v>
      </c>
      <c r="AD34" s="85">
        <f t="shared" si="11"/>
        <v>620000</v>
      </c>
      <c r="AE34" s="85">
        <f t="shared" si="11"/>
        <v>620000</v>
      </c>
      <c r="AF34" s="104">
        <f t="shared" si="11"/>
        <v>620000</v>
      </c>
      <c r="AG34" s="85">
        <f t="shared" si="11"/>
        <v>620000</v>
      </c>
      <c r="AH34" s="85">
        <f t="shared" si="11"/>
        <v>620000</v>
      </c>
      <c r="AI34" s="104">
        <f t="shared" si="11"/>
        <v>620000</v>
      </c>
      <c r="AJ34" s="85">
        <f t="shared" si="11"/>
        <v>620000</v>
      </c>
      <c r="AK34" s="85">
        <f t="shared" si="11"/>
        <v>620000</v>
      </c>
      <c r="AL34" s="104">
        <f t="shared" si="11"/>
        <v>620000</v>
      </c>
      <c r="AM34" s="85">
        <f t="shared" si="11"/>
        <v>620000</v>
      </c>
      <c r="AN34" s="85">
        <f t="shared" si="11"/>
        <v>620000</v>
      </c>
      <c r="AO34" s="104">
        <f t="shared" si="11"/>
        <v>620000</v>
      </c>
      <c r="AP34" s="85">
        <f t="shared" si="11"/>
        <v>620000</v>
      </c>
      <c r="AQ34" s="85">
        <f t="shared" si="11"/>
        <v>620000</v>
      </c>
      <c r="AR34" s="104">
        <f t="shared" si="11"/>
        <v>620000</v>
      </c>
      <c r="AS34" s="85">
        <f t="shared" si="11"/>
        <v>620000</v>
      </c>
      <c r="AT34" s="85">
        <f t="shared" si="11"/>
        <v>620000</v>
      </c>
      <c r="AU34" s="104">
        <f t="shared" si="11"/>
        <v>620000</v>
      </c>
      <c r="AV34" s="85">
        <f t="shared" si="11"/>
        <v>620000</v>
      </c>
      <c r="AW34" s="85">
        <f t="shared" si="11"/>
        <v>620000</v>
      </c>
      <c r="AX34" s="104">
        <f t="shared" si="11"/>
        <v>620000</v>
      </c>
      <c r="AY34" s="85">
        <f t="shared" si="11"/>
        <v>620000</v>
      </c>
      <c r="AZ34" s="85">
        <f t="shared" si="11"/>
        <v>620000</v>
      </c>
      <c r="BA34" s="104">
        <f t="shared" si="11"/>
        <v>620000</v>
      </c>
      <c r="BB34" s="85">
        <f t="shared" si="11"/>
        <v>620000</v>
      </c>
      <c r="BC34" s="85">
        <f t="shared" si="11"/>
        <v>620000</v>
      </c>
      <c r="BD34" s="104">
        <f t="shared" si="11"/>
        <v>620000</v>
      </c>
      <c r="BE34" s="85">
        <f t="shared" si="11"/>
        <v>620000</v>
      </c>
    </row>
    <row r="35" spans="1:57" s="13" customFormat="1" ht="18" customHeight="1">
      <c r="A35" s="76" t="s">
        <v>88</v>
      </c>
      <c r="B35" s="106"/>
      <c r="D35" s="107"/>
      <c r="E35" s="107"/>
      <c r="F35" s="107"/>
      <c r="G35" s="108"/>
      <c r="H35" s="98"/>
      <c r="I35" s="48"/>
      <c r="J35" s="48"/>
      <c r="K35" s="48"/>
      <c r="L35" s="48"/>
      <c r="M35" s="48"/>
      <c r="N35" s="48"/>
      <c r="O35" s="48"/>
      <c r="P35" s="48"/>
      <c r="Q35" s="73"/>
      <c r="R35" s="48"/>
      <c r="S35" s="48"/>
      <c r="T35" s="73"/>
      <c r="U35" s="48"/>
      <c r="V35" s="48"/>
      <c r="W35" s="73"/>
      <c r="X35" s="48"/>
      <c r="Y35" s="48"/>
      <c r="Z35" s="73"/>
      <c r="AA35" s="48"/>
      <c r="AB35" s="48"/>
      <c r="AC35" s="73"/>
      <c r="AD35" s="48"/>
      <c r="AE35" s="48"/>
      <c r="AF35" s="73"/>
      <c r="AG35" s="48"/>
      <c r="AH35" s="48"/>
      <c r="AI35" s="73"/>
      <c r="AJ35" s="48"/>
      <c r="AK35" s="48"/>
      <c r="AL35" s="73"/>
      <c r="AM35" s="48"/>
      <c r="AN35" s="48"/>
      <c r="AO35" s="73"/>
      <c r="AP35" s="48"/>
      <c r="AQ35" s="48"/>
      <c r="AR35" s="73"/>
      <c r="AS35" s="48"/>
      <c r="AT35" s="48"/>
      <c r="AU35" s="73"/>
      <c r="AV35" s="48"/>
      <c r="AW35" s="48"/>
      <c r="AX35" s="73"/>
      <c r="AY35" s="48"/>
      <c r="AZ35" s="48"/>
      <c r="BA35" s="73"/>
      <c r="BB35" s="48"/>
      <c r="BC35" s="48"/>
      <c r="BD35" s="73"/>
      <c r="BE35" s="48"/>
    </row>
    <row r="36" spans="1:57" s="13" customFormat="1" ht="18" customHeight="1">
      <c r="A36" s="46" t="s">
        <v>73</v>
      </c>
      <c r="B36" s="93"/>
      <c r="D36" s="94">
        <v>40</v>
      </c>
      <c r="E36" s="94" t="s">
        <v>35</v>
      </c>
      <c r="F36" s="98">
        <f>D36*225</f>
        <v>9000</v>
      </c>
      <c r="G36" s="121">
        <f aca="true" t="shared" si="12" ref="G36:BE36">F36</f>
        <v>9000</v>
      </c>
      <c r="H36" s="121">
        <f t="shared" si="12"/>
        <v>9000</v>
      </c>
      <c r="I36" s="42">
        <f t="shared" si="12"/>
        <v>9000</v>
      </c>
      <c r="J36" s="42">
        <f t="shared" si="12"/>
        <v>9000</v>
      </c>
      <c r="K36" s="42">
        <f t="shared" si="12"/>
        <v>9000</v>
      </c>
      <c r="L36" s="42">
        <f t="shared" si="12"/>
        <v>9000</v>
      </c>
      <c r="M36" s="42">
        <f t="shared" si="12"/>
        <v>9000</v>
      </c>
      <c r="N36" s="42">
        <f t="shared" si="12"/>
        <v>9000</v>
      </c>
      <c r="O36" s="42">
        <f t="shared" si="12"/>
        <v>9000</v>
      </c>
      <c r="P36" s="42">
        <f t="shared" si="12"/>
        <v>9000</v>
      </c>
      <c r="Q36" s="43">
        <f t="shared" si="12"/>
        <v>9000</v>
      </c>
      <c r="R36" s="42">
        <f t="shared" si="12"/>
        <v>9000</v>
      </c>
      <c r="S36" s="42">
        <f t="shared" si="12"/>
        <v>9000</v>
      </c>
      <c r="T36" s="43">
        <f t="shared" si="12"/>
        <v>9000</v>
      </c>
      <c r="U36" s="42">
        <f t="shared" si="12"/>
        <v>9000</v>
      </c>
      <c r="V36" s="42">
        <f t="shared" si="12"/>
        <v>9000</v>
      </c>
      <c r="W36" s="43">
        <f t="shared" si="12"/>
        <v>9000</v>
      </c>
      <c r="X36" s="42">
        <f t="shared" si="12"/>
        <v>9000</v>
      </c>
      <c r="Y36" s="42">
        <f t="shared" si="12"/>
        <v>9000</v>
      </c>
      <c r="Z36" s="43">
        <f t="shared" si="12"/>
        <v>9000</v>
      </c>
      <c r="AA36" s="42">
        <f t="shared" si="12"/>
        <v>9000</v>
      </c>
      <c r="AB36" s="42">
        <f t="shared" si="12"/>
        <v>9000</v>
      </c>
      <c r="AC36" s="43">
        <f t="shared" si="12"/>
        <v>9000</v>
      </c>
      <c r="AD36" s="42">
        <f t="shared" si="12"/>
        <v>9000</v>
      </c>
      <c r="AE36" s="42">
        <f t="shared" si="12"/>
        <v>9000</v>
      </c>
      <c r="AF36" s="43">
        <f t="shared" si="12"/>
        <v>9000</v>
      </c>
      <c r="AG36" s="42">
        <f t="shared" si="12"/>
        <v>9000</v>
      </c>
      <c r="AH36" s="42">
        <f t="shared" si="12"/>
        <v>9000</v>
      </c>
      <c r="AI36" s="43">
        <f t="shared" si="12"/>
        <v>9000</v>
      </c>
      <c r="AJ36" s="42">
        <f t="shared" si="12"/>
        <v>9000</v>
      </c>
      <c r="AK36" s="42">
        <f t="shared" si="12"/>
        <v>9000</v>
      </c>
      <c r="AL36" s="43">
        <f t="shared" si="12"/>
        <v>9000</v>
      </c>
      <c r="AM36" s="42">
        <f t="shared" si="12"/>
        <v>9000</v>
      </c>
      <c r="AN36" s="42">
        <f t="shared" si="12"/>
        <v>9000</v>
      </c>
      <c r="AO36" s="43">
        <f t="shared" si="12"/>
        <v>9000</v>
      </c>
      <c r="AP36" s="42">
        <f t="shared" si="12"/>
        <v>9000</v>
      </c>
      <c r="AQ36" s="42">
        <f t="shared" si="12"/>
        <v>9000</v>
      </c>
      <c r="AR36" s="43">
        <f t="shared" si="12"/>
        <v>9000</v>
      </c>
      <c r="AS36" s="42">
        <f t="shared" si="12"/>
        <v>9000</v>
      </c>
      <c r="AT36" s="42">
        <f t="shared" si="12"/>
        <v>9000</v>
      </c>
      <c r="AU36" s="43">
        <f t="shared" si="12"/>
        <v>9000</v>
      </c>
      <c r="AV36" s="42">
        <f t="shared" si="12"/>
        <v>9000</v>
      </c>
      <c r="AW36" s="42">
        <f t="shared" si="12"/>
        <v>9000</v>
      </c>
      <c r="AX36" s="43">
        <f t="shared" si="12"/>
        <v>9000</v>
      </c>
      <c r="AY36" s="42">
        <f t="shared" si="12"/>
        <v>9000</v>
      </c>
      <c r="AZ36" s="42">
        <f t="shared" si="12"/>
        <v>9000</v>
      </c>
      <c r="BA36" s="43">
        <f t="shared" si="12"/>
        <v>9000</v>
      </c>
      <c r="BB36" s="42">
        <f t="shared" si="12"/>
        <v>9000</v>
      </c>
      <c r="BC36" s="42">
        <f t="shared" si="12"/>
        <v>9000</v>
      </c>
      <c r="BD36" s="43">
        <f t="shared" si="12"/>
        <v>9000</v>
      </c>
      <c r="BE36" s="42">
        <f t="shared" si="12"/>
        <v>9000</v>
      </c>
    </row>
    <row r="37" spans="1:57" s="13" customFormat="1" ht="15.75">
      <c r="A37" s="82" t="s">
        <v>92</v>
      </c>
      <c r="B37" s="100"/>
      <c r="D37" s="115"/>
      <c r="E37" s="115"/>
      <c r="F37" s="115"/>
      <c r="G37" s="103">
        <f aca="true" t="shared" si="13" ref="G37:BE37">G36</f>
        <v>9000</v>
      </c>
      <c r="H37" s="103">
        <f t="shared" si="13"/>
        <v>9000</v>
      </c>
      <c r="I37" s="85">
        <f t="shared" si="13"/>
        <v>9000</v>
      </c>
      <c r="J37" s="85">
        <f t="shared" si="13"/>
        <v>9000</v>
      </c>
      <c r="K37" s="85">
        <f t="shared" si="13"/>
        <v>9000</v>
      </c>
      <c r="L37" s="85">
        <f t="shared" si="13"/>
        <v>9000</v>
      </c>
      <c r="M37" s="85">
        <f t="shared" si="13"/>
        <v>9000</v>
      </c>
      <c r="N37" s="85">
        <f t="shared" si="13"/>
        <v>9000</v>
      </c>
      <c r="O37" s="85">
        <f t="shared" si="13"/>
        <v>9000</v>
      </c>
      <c r="P37" s="85">
        <f t="shared" si="13"/>
        <v>9000</v>
      </c>
      <c r="Q37" s="104">
        <f t="shared" si="13"/>
        <v>9000</v>
      </c>
      <c r="R37" s="85">
        <f t="shared" si="13"/>
        <v>9000</v>
      </c>
      <c r="S37" s="85">
        <f t="shared" si="13"/>
        <v>9000</v>
      </c>
      <c r="T37" s="104">
        <f t="shared" si="13"/>
        <v>9000</v>
      </c>
      <c r="U37" s="85">
        <f t="shared" si="13"/>
        <v>9000</v>
      </c>
      <c r="V37" s="85">
        <f t="shared" si="13"/>
        <v>9000</v>
      </c>
      <c r="W37" s="104">
        <f t="shared" si="13"/>
        <v>9000</v>
      </c>
      <c r="X37" s="85">
        <f t="shared" si="13"/>
        <v>9000</v>
      </c>
      <c r="Y37" s="85">
        <f t="shared" si="13"/>
        <v>9000</v>
      </c>
      <c r="Z37" s="104">
        <f t="shared" si="13"/>
        <v>9000</v>
      </c>
      <c r="AA37" s="85">
        <f t="shared" si="13"/>
        <v>9000</v>
      </c>
      <c r="AB37" s="85">
        <f t="shared" si="13"/>
        <v>9000</v>
      </c>
      <c r="AC37" s="104">
        <f t="shared" si="13"/>
        <v>9000</v>
      </c>
      <c r="AD37" s="85">
        <f t="shared" si="13"/>
        <v>9000</v>
      </c>
      <c r="AE37" s="85">
        <f t="shared" si="13"/>
        <v>9000</v>
      </c>
      <c r="AF37" s="104">
        <f t="shared" si="13"/>
        <v>9000</v>
      </c>
      <c r="AG37" s="85">
        <f t="shared" si="13"/>
        <v>9000</v>
      </c>
      <c r="AH37" s="85">
        <f t="shared" si="13"/>
        <v>9000</v>
      </c>
      <c r="AI37" s="104">
        <f t="shared" si="13"/>
        <v>9000</v>
      </c>
      <c r="AJ37" s="85">
        <f t="shared" si="13"/>
        <v>9000</v>
      </c>
      <c r="AK37" s="85">
        <f t="shared" si="13"/>
        <v>9000</v>
      </c>
      <c r="AL37" s="104">
        <f t="shared" si="13"/>
        <v>9000</v>
      </c>
      <c r="AM37" s="85">
        <f t="shared" si="13"/>
        <v>9000</v>
      </c>
      <c r="AN37" s="85">
        <f t="shared" si="13"/>
        <v>9000</v>
      </c>
      <c r="AO37" s="104">
        <f t="shared" si="13"/>
        <v>9000</v>
      </c>
      <c r="AP37" s="85">
        <f t="shared" si="13"/>
        <v>9000</v>
      </c>
      <c r="AQ37" s="85">
        <f t="shared" si="13"/>
        <v>9000</v>
      </c>
      <c r="AR37" s="104">
        <f t="shared" si="13"/>
        <v>9000</v>
      </c>
      <c r="AS37" s="85">
        <f t="shared" si="13"/>
        <v>9000</v>
      </c>
      <c r="AT37" s="85">
        <f t="shared" si="13"/>
        <v>9000</v>
      </c>
      <c r="AU37" s="104">
        <f t="shared" si="13"/>
        <v>9000</v>
      </c>
      <c r="AV37" s="85">
        <f t="shared" si="13"/>
        <v>9000</v>
      </c>
      <c r="AW37" s="85">
        <f t="shared" si="13"/>
        <v>9000</v>
      </c>
      <c r="AX37" s="104">
        <f t="shared" si="13"/>
        <v>9000</v>
      </c>
      <c r="AY37" s="85">
        <f t="shared" si="13"/>
        <v>9000</v>
      </c>
      <c r="AZ37" s="85">
        <f t="shared" si="13"/>
        <v>9000</v>
      </c>
      <c r="BA37" s="104">
        <f t="shared" si="13"/>
        <v>9000</v>
      </c>
      <c r="BB37" s="85">
        <f t="shared" si="13"/>
        <v>9000</v>
      </c>
      <c r="BC37" s="85">
        <f t="shared" si="13"/>
        <v>9000</v>
      </c>
      <c r="BD37" s="104">
        <f t="shared" si="13"/>
        <v>9000</v>
      </c>
      <c r="BE37" s="85">
        <f t="shared" si="13"/>
        <v>9000</v>
      </c>
    </row>
    <row r="38" spans="1:57" s="13" customFormat="1" ht="18" customHeight="1">
      <c r="A38" s="76" t="s">
        <v>89</v>
      </c>
      <c r="B38" s="106"/>
      <c r="D38" s="107"/>
      <c r="E38" s="107"/>
      <c r="F38" s="107"/>
      <c r="G38" s="108"/>
      <c r="H38" s="98"/>
      <c r="I38" s="48"/>
      <c r="J38" s="48"/>
      <c r="K38" s="48"/>
      <c r="L38" s="48"/>
      <c r="M38" s="48"/>
      <c r="N38" s="48"/>
      <c r="O38" s="48"/>
      <c r="P38" s="48"/>
      <c r="Q38" s="73"/>
      <c r="R38" s="48"/>
      <c r="S38" s="48"/>
      <c r="T38" s="73"/>
      <c r="U38" s="48"/>
      <c r="V38" s="48"/>
      <c r="W38" s="73"/>
      <c r="X38" s="48"/>
      <c r="Y38" s="48"/>
      <c r="Z38" s="73"/>
      <c r="AA38" s="48"/>
      <c r="AB38" s="48"/>
      <c r="AC38" s="73"/>
      <c r="AD38" s="48"/>
      <c r="AE38" s="48"/>
      <c r="AF38" s="73"/>
      <c r="AG38" s="48"/>
      <c r="AH38" s="48"/>
      <c r="AI38" s="73"/>
      <c r="AJ38" s="48"/>
      <c r="AK38" s="48"/>
      <c r="AL38" s="73"/>
      <c r="AM38" s="48"/>
      <c r="AN38" s="48"/>
      <c r="AO38" s="73"/>
      <c r="AP38" s="48"/>
      <c r="AQ38" s="48"/>
      <c r="AR38" s="73"/>
      <c r="AS38" s="48"/>
      <c r="AT38" s="48"/>
      <c r="AU38" s="73"/>
      <c r="AV38" s="48"/>
      <c r="AW38" s="48"/>
      <c r="AX38" s="73"/>
      <c r="AY38" s="48"/>
      <c r="AZ38" s="48"/>
      <c r="BA38" s="73"/>
      <c r="BB38" s="48"/>
      <c r="BC38" s="48"/>
      <c r="BD38" s="73"/>
      <c r="BE38" s="48"/>
    </row>
    <row r="39" spans="1:57" s="13" customFormat="1" ht="18" customHeight="1">
      <c r="A39" s="80" t="s">
        <v>110</v>
      </c>
      <c r="B39" s="93"/>
      <c r="D39" s="120">
        <v>0</v>
      </c>
      <c r="E39" s="94" t="s">
        <v>80</v>
      </c>
      <c r="F39" s="98">
        <v>0</v>
      </c>
      <c r="G39" s="121">
        <f>F39*D39</f>
        <v>0</v>
      </c>
      <c r="H39" s="121">
        <f aca="true" t="shared" si="14" ref="H39:BE39">G39</f>
        <v>0</v>
      </c>
      <c r="I39" s="42">
        <f t="shared" si="14"/>
        <v>0</v>
      </c>
      <c r="J39" s="42">
        <f t="shared" si="14"/>
        <v>0</v>
      </c>
      <c r="K39" s="42">
        <f t="shared" si="14"/>
        <v>0</v>
      </c>
      <c r="L39" s="42">
        <f t="shared" si="14"/>
        <v>0</v>
      </c>
      <c r="M39" s="42">
        <f t="shared" si="14"/>
        <v>0</v>
      </c>
      <c r="N39" s="42">
        <f t="shared" si="14"/>
        <v>0</v>
      </c>
      <c r="O39" s="42">
        <f t="shared" si="14"/>
        <v>0</v>
      </c>
      <c r="P39" s="42">
        <f t="shared" si="14"/>
        <v>0</v>
      </c>
      <c r="Q39" s="43">
        <f t="shared" si="14"/>
        <v>0</v>
      </c>
      <c r="R39" s="42">
        <f t="shared" si="14"/>
        <v>0</v>
      </c>
      <c r="S39" s="42">
        <f t="shared" si="14"/>
        <v>0</v>
      </c>
      <c r="T39" s="43">
        <f t="shared" si="14"/>
        <v>0</v>
      </c>
      <c r="U39" s="42">
        <f t="shared" si="14"/>
        <v>0</v>
      </c>
      <c r="V39" s="42">
        <f t="shared" si="14"/>
        <v>0</v>
      </c>
      <c r="W39" s="43">
        <f t="shared" si="14"/>
        <v>0</v>
      </c>
      <c r="X39" s="42">
        <f t="shared" si="14"/>
        <v>0</v>
      </c>
      <c r="Y39" s="42">
        <f t="shared" si="14"/>
        <v>0</v>
      </c>
      <c r="Z39" s="43">
        <f t="shared" si="14"/>
        <v>0</v>
      </c>
      <c r="AA39" s="42">
        <f t="shared" si="14"/>
        <v>0</v>
      </c>
      <c r="AB39" s="42">
        <f t="shared" si="14"/>
        <v>0</v>
      </c>
      <c r="AC39" s="43">
        <f t="shared" si="14"/>
        <v>0</v>
      </c>
      <c r="AD39" s="42">
        <f t="shared" si="14"/>
        <v>0</v>
      </c>
      <c r="AE39" s="42">
        <f t="shared" si="14"/>
        <v>0</v>
      </c>
      <c r="AF39" s="43">
        <f t="shared" si="14"/>
        <v>0</v>
      </c>
      <c r="AG39" s="42">
        <f t="shared" si="14"/>
        <v>0</v>
      </c>
      <c r="AH39" s="42">
        <f t="shared" si="14"/>
        <v>0</v>
      </c>
      <c r="AI39" s="43">
        <f t="shared" si="14"/>
        <v>0</v>
      </c>
      <c r="AJ39" s="42">
        <f t="shared" si="14"/>
        <v>0</v>
      </c>
      <c r="AK39" s="42">
        <f t="shared" si="14"/>
        <v>0</v>
      </c>
      <c r="AL39" s="43">
        <f t="shared" si="14"/>
        <v>0</v>
      </c>
      <c r="AM39" s="42">
        <f t="shared" si="14"/>
        <v>0</v>
      </c>
      <c r="AN39" s="42">
        <f t="shared" si="14"/>
        <v>0</v>
      </c>
      <c r="AO39" s="43">
        <f t="shared" si="14"/>
        <v>0</v>
      </c>
      <c r="AP39" s="42">
        <f t="shared" si="14"/>
        <v>0</v>
      </c>
      <c r="AQ39" s="42">
        <f t="shared" si="14"/>
        <v>0</v>
      </c>
      <c r="AR39" s="43">
        <f t="shared" si="14"/>
        <v>0</v>
      </c>
      <c r="AS39" s="42">
        <f t="shared" si="14"/>
        <v>0</v>
      </c>
      <c r="AT39" s="42">
        <f t="shared" si="14"/>
        <v>0</v>
      </c>
      <c r="AU39" s="43">
        <f t="shared" si="14"/>
        <v>0</v>
      </c>
      <c r="AV39" s="42">
        <f t="shared" si="14"/>
        <v>0</v>
      </c>
      <c r="AW39" s="42">
        <f t="shared" si="14"/>
        <v>0</v>
      </c>
      <c r="AX39" s="43">
        <f t="shared" si="14"/>
        <v>0</v>
      </c>
      <c r="AY39" s="42">
        <f t="shared" si="14"/>
        <v>0</v>
      </c>
      <c r="AZ39" s="42">
        <f t="shared" si="14"/>
        <v>0</v>
      </c>
      <c r="BA39" s="43">
        <f t="shared" si="14"/>
        <v>0</v>
      </c>
      <c r="BB39" s="42">
        <f t="shared" si="14"/>
        <v>0</v>
      </c>
      <c r="BC39" s="42">
        <f t="shared" si="14"/>
        <v>0</v>
      </c>
      <c r="BD39" s="43">
        <f t="shared" si="14"/>
        <v>0</v>
      </c>
      <c r="BE39" s="42">
        <f t="shared" si="14"/>
        <v>0</v>
      </c>
    </row>
    <row r="40" spans="1:57" s="13" customFormat="1" ht="15.75">
      <c r="A40" s="82" t="s">
        <v>93</v>
      </c>
      <c r="B40" s="100"/>
      <c r="D40" s="115"/>
      <c r="E40" s="115"/>
      <c r="F40" s="115"/>
      <c r="G40" s="103">
        <f aca="true" t="shared" si="15" ref="G40:BE40">G39</f>
        <v>0</v>
      </c>
      <c r="H40" s="103">
        <f t="shared" si="15"/>
        <v>0</v>
      </c>
      <c r="I40" s="85">
        <f t="shared" si="15"/>
        <v>0</v>
      </c>
      <c r="J40" s="85">
        <f t="shared" si="15"/>
        <v>0</v>
      </c>
      <c r="K40" s="85">
        <f t="shared" si="15"/>
        <v>0</v>
      </c>
      <c r="L40" s="85">
        <f t="shared" si="15"/>
        <v>0</v>
      </c>
      <c r="M40" s="85">
        <f t="shared" si="15"/>
        <v>0</v>
      </c>
      <c r="N40" s="85">
        <f t="shared" si="15"/>
        <v>0</v>
      </c>
      <c r="O40" s="85">
        <f t="shared" si="15"/>
        <v>0</v>
      </c>
      <c r="P40" s="85">
        <f t="shared" si="15"/>
        <v>0</v>
      </c>
      <c r="Q40" s="104">
        <f t="shared" si="15"/>
        <v>0</v>
      </c>
      <c r="R40" s="85">
        <f t="shared" si="15"/>
        <v>0</v>
      </c>
      <c r="S40" s="85">
        <f t="shared" si="15"/>
        <v>0</v>
      </c>
      <c r="T40" s="104">
        <f t="shared" si="15"/>
        <v>0</v>
      </c>
      <c r="U40" s="85">
        <f t="shared" si="15"/>
        <v>0</v>
      </c>
      <c r="V40" s="85">
        <f t="shared" si="15"/>
        <v>0</v>
      </c>
      <c r="W40" s="104">
        <f t="shared" si="15"/>
        <v>0</v>
      </c>
      <c r="X40" s="85">
        <f t="shared" si="15"/>
        <v>0</v>
      </c>
      <c r="Y40" s="85">
        <f t="shared" si="15"/>
        <v>0</v>
      </c>
      <c r="Z40" s="104">
        <f t="shared" si="15"/>
        <v>0</v>
      </c>
      <c r="AA40" s="85">
        <f t="shared" si="15"/>
        <v>0</v>
      </c>
      <c r="AB40" s="85">
        <f t="shared" si="15"/>
        <v>0</v>
      </c>
      <c r="AC40" s="104">
        <f t="shared" si="15"/>
        <v>0</v>
      </c>
      <c r="AD40" s="85">
        <f t="shared" si="15"/>
        <v>0</v>
      </c>
      <c r="AE40" s="85">
        <f t="shared" si="15"/>
        <v>0</v>
      </c>
      <c r="AF40" s="104">
        <f t="shared" si="15"/>
        <v>0</v>
      </c>
      <c r="AG40" s="85">
        <f t="shared" si="15"/>
        <v>0</v>
      </c>
      <c r="AH40" s="85">
        <f t="shared" si="15"/>
        <v>0</v>
      </c>
      <c r="AI40" s="104">
        <f t="shared" si="15"/>
        <v>0</v>
      </c>
      <c r="AJ40" s="85">
        <f t="shared" si="15"/>
        <v>0</v>
      </c>
      <c r="AK40" s="85">
        <f t="shared" si="15"/>
        <v>0</v>
      </c>
      <c r="AL40" s="104">
        <f t="shared" si="15"/>
        <v>0</v>
      </c>
      <c r="AM40" s="85">
        <f t="shared" si="15"/>
        <v>0</v>
      </c>
      <c r="AN40" s="85">
        <f t="shared" si="15"/>
        <v>0</v>
      </c>
      <c r="AO40" s="104">
        <f t="shared" si="15"/>
        <v>0</v>
      </c>
      <c r="AP40" s="85">
        <f t="shared" si="15"/>
        <v>0</v>
      </c>
      <c r="AQ40" s="85">
        <f t="shared" si="15"/>
        <v>0</v>
      </c>
      <c r="AR40" s="104">
        <f t="shared" si="15"/>
        <v>0</v>
      </c>
      <c r="AS40" s="85">
        <f t="shared" si="15"/>
        <v>0</v>
      </c>
      <c r="AT40" s="85">
        <f t="shared" si="15"/>
        <v>0</v>
      </c>
      <c r="AU40" s="104">
        <f t="shared" si="15"/>
        <v>0</v>
      </c>
      <c r="AV40" s="85">
        <f t="shared" si="15"/>
        <v>0</v>
      </c>
      <c r="AW40" s="85">
        <f t="shared" si="15"/>
        <v>0</v>
      </c>
      <c r="AX40" s="104">
        <f t="shared" si="15"/>
        <v>0</v>
      </c>
      <c r="AY40" s="85">
        <f t="shared" si="15"/>
        <v>0</v>
      </c>
      <c r="AZ40" s="85">
        <f t="shared" si="15"/>
        <v>0</v>
      </c>
      <c r="BA40" s="104">
        <f t="shared" si="15"/>
        <v>0</v>
      </c>
      <c r="BB40" s="85">
        <f t="shared" si="15"/>
        <v>0</v>
      </c>
      <c r="BC40" s="85">
        <f t="shared" si="15"/>
        <v>0</v>
      </c>
      <c r="BD40" s="104">
        <f t="shared" si="15"/>
        <v>0</v>
      </c>
      <c r="BE40" s="85">
        <f t="shared" si="15"/>
        <v>0</v>
      </c>
    </row>
    <row r="41" spans="1:57" s="13" customFormat="1" ht="21" customHeight="1">
      <c r="A41" s="15" t="s">
        <v>72</v>
      </c>
      <c r="B41" s="122"/>
      <c r="D41" s="122"/>
      <c r="E41" s="122"/>
      <c r="F41" s="122"/>
      <c r="G41" s="118"/>
      <c r="H41" s="118">
        <f>H34+H30+H15+H28+H22+H29+H37+H40</f>
        <v>2183237.5</v>
      </c>
      <c r="I41" s="87">
        <f aca="true" t="shared" si="16" ref="I41:BE41">I34+I30+I15+I28+I22+I29+I37+I40</f>
        <v>2183237.5</v>
      </c>
      <c r="J41" s="87">
        <f t="shared" si="16"/>
        <v>2183237.5</v>
      </c>
      <c r="K41" s="87">
        <f t="shared" si="16"/>
        <v>2183237.5</v>
      </c>
      <c r="L41" s="87">
        <f t="shared" si="16"/>
        <v>2183237.5</v>
      </c>
      <c r="M41" s="87">
        <f t="shared" si="16"/>
        <v>2183237.5</v>
      </c>
      <c r="N41" s="87">
        <f t="shared" si="16"/>
        <v>2183237.5</v>
      </c>
      <c r="O41" s="87">
        <f t="shared" si="16"/>
        <v>2425337.5</v>
      </c>
      <c r="P41" s="87">
        <f t="shared" si="16"/>
        <v>2425337.5</v>
      </c>
      <c r="Q41" s="123">
        <f t="shared" si="16"/>
        <v>2425337.5</v>
      </c>
      <c r="R41" s="87">
        <f t="shared" si="16"/>
        <v>2425337.5</v>
      </c>
      <c r="S41" s="87">
        <f t="shared" si="16"/>
        <v>2425337.5</v>
      </c>
      <c r="T41" s="123">
        <f t="shared" si="16"/>
        <v>2425337.5</v>
      </c>
      <c r="U41" s="87">
        <f t="shared" si="16"/>
        <v>2425337.5</v>
      </c>
      <c r="V41" s="87">
        <f t="shared" si="16"/>
        <v>2425337.5</v>
      </c>
      <c r="W41" s="123">
        <f t="shared" si="16"/>
        <v>2425337.5</v>
      </c>
      <c r="X41" s="87">
        <f t="shared" si="16"/>
        <v>2425337.5</v>
      </c>
      <c r="Y41" s="87">
        <f t="shared" si="16"/>
        <v>2425337.5</v>
      </c>
      <c r="Z41" s="123">
        <f t="shared" si="16"/>
        <v>2425337.5</v>
      </c>
      <c r="AA41" s="87">
        <f t="shared" si="16"/>
        <v>2425337.5</v>
      </c>
      <c r="AB41" s="87">
        <f t="shared" si="16"/>
        <v>2425337.5</v>
      </c>
      <c r="AC41" s="123">
        <f t="shared" si="16"/>
        <v>2425337.5</v>
      </c>
      <c r="AD41" s="87">
        <f t="shared" si="16"/>
        <v>2425337.5</v>
      </c>
      <c r="AE41" s="87">
        <f t="shared" si="16"/>
        <v>2425337.5</v>
      </c>
      <c r="AF41" s="123">
        <f t="shared" si="16"/>
        <v>2425337.5</v>
      </c>
      <c r="AG41" s="87">
        <f t="shared" si="16"/>
        <v>2425337.5</v>
      </c>
      <c r="AH41" s="87">
        <f t="shared" si="16"/>
        <v>2425337.5</v>
      </c>
      <c r="AI41" s="123">
        <f t="shared" si="16"/>
        <v>2425337.5</v>
      </c>
      <c r="AJ41" s="87">
        <f t="shared" si="16"/>
        <v>2425337.5</v>
      </c>
      <c r="AK41" s="87">
        <f t="shared" si="16"/>
        <v>2425337.5</v>
      </c>
      <c r="AL41" s="123">
        <f t="shared" si="16"/>
        <v>2425337.5</v>
      </c>
      <c r="AM41" s="87">
        <f t="shared" si="16"/>
        <v>2425337.5</v>
      </c>
      <c r="AN41" s="87">
        <f t="shared" si="16"/>
        <v>2425337.5</v>
      </c>
      <c r="AO41" s="123">
        <f t="shared" si="16"/>
        <v>2425337.5</v>
      </c>
      <c r="AP41" s="87">
        <f t="shared" si="16"/>
        <v>2425337.5</v>
      </c>
      <c r="AQ41" s="87">
        <f t="shared" si="16"/>
        <v>2425337.5</v>
      </c>
      <c r="AR41" s="123">
        <f t="shared" si="16"/>
        <v>2425337.5</v>
      </c>
      <c r="AS41" s="87">
        <f t="shared" si="16"/>
        <v>2425337.5</v>
      </c>
      <c r="AT41" s="87">
        <f t="shared" si="16"/>
        <v>2425337.5</v>
      </c>
      <c r="AU41" s="123">
        <f t="shared" si="16"/>
        <v>2425337.5</v>
      </c>
      <c r="AV41" s="87">
        <f t="shared" si="16"/>
        <v>2425337.5</v>
      </c>
      <c r="AW41" s="87">
        <f t="shared" si="16"/>
        <v>2425337.5</v>
      </c>
      <c r="AX41" s="123">
        <f t="shared" si="16"/>
        <v>2425337.5</v>
      </c>
      <c r="AY41" s="87">
        <f t="shared" si="16"/>
        <v>2425337.5</v>
      </c>
      <c r="AZ41" s="87">
        <f t="shared" si="16"/>
        <v>2425337.5</v>
      </c>
      <c r="BA41" s="123">
        <f t="shared" si="16"/>
        <v>2425337.5</v>
      </c>
      <c r="BB41" s="87">
        <f t="shared" si="16"/>
        <v>2425337.5</v>
      </c>
      <c r="BC41" s="87">
        <f t="shared" si="16"/>
        <v>2425337.5</v>
      </c>
      <c r="BD41" s="123">
        <f t="shared" si="16"/>
        <v>2425337.5</v>
      </c>
      <c r="BE41" s="87">
        <f t="shared" si="16"/>
        <v>2425337.5</v>
      </c>
    </row>
    <row r="42" spans="2:57" s="13" customFormat="1" ht="15.75">
      <c r="B42" s="97"/>
      <c r="D42" s="94"/>
      <c r="E42" s="94"/>
      <c r="F42" s="94"/>
      <c r="G42" s="97"/>
      <c r="H42" s="97"/>
      <c r="I42" s="36"/>
      <c r="J42" s="36"/>
      <c r="K42" s="36"/>
      <c r="L42" s="36"/>
      <c r="M42" s="36"/>
      <c r="N42" s="36"/>
      <c r="O42" s="36"/>
      <c r="P42" s="36"/>
      <c r="Q42" s="37"/>
      <c r="R42" s="36"/>
      <c r="S42" s="36"/>
      <c r="T42" s="37"/>
      <c r="U42" s="36"/>
      <c r="V42" s="36"/>
      <c r="W42" s="37"/>
      <c r="X42" s="36"/>
      <c r="Y42" s="36"/>
      <c r="Z42" s="37"/>
      <c r="AA42" s="36"/>
      <c r="AB42" s="36"/>
      <c r="AC42" s="37"/>
      <c r="AD42" s="36"/>
      <c r="AE42" s="36"/>
      <c r="AF42" s="37"/>
      <c r="AG42" s="36"/>
      <c r="AH42" s="36"/>
      <c r="AI42" s="37"/>
      <c r="AJ42" s="36"/>
      <c r="AK42" s="36"/>
      <c r="AL42" s="37"/>
      <c r="AM42" s="36"/>
      <c r="AN42" s="36"/>
      <c r="AO42" s="37"/>
      <c r="AP42" s="36"/>
      <c r="AQ42" s="36"/>
      <c r="AR42" s="37"/>
      <c r="AS42" s="36"/>
      <c r="AT42" s="36"/>
      <c r="AU42" s="37"/>
      <c r="AV42" s="36"/>
      <c r="AW42" s="36"/>
      <c r="AX42" s="37"/>
      <c r="AY42" s="36"/>
      <c r="AZ42" s="36"/>
      <c r="BA42" s="37"/>
      <c r="BB42" s="36"/>
      <c r="BC42" s="36"/>
      <c r="BD42" s="37"/>
      <c r="BE42" s="36"/>
    </row>
    <row r="43" spans="1:57" s="13" customFormat="1" ht="21" customHeight="1">
      <c r="A43" s="15" t="s">
        <v>75</v>
      </c>
      <c r="B43" s="122"/>
      <c r="D43" s="122"/>
      <c r="E43" s="122"/>
      <c r="F43" s="122"/>
      <c r="G43" s="118"/>
      <c r="H43" s="118">
        <f>H41*0.1</f>
        <v>218323.75</v>
      </c>
      <c r="I43" s="87">
        <f aca="true" t="shared" si="17" ref="I43:BE43">I41*0.1</f>
        <v>218323.75</v>
      </c>
      <c r="J43" s="87">
        <f t="shared" si="17"/>
        <v>218323.75</v>
      </c>
      <c r="K43" s="87">
        <f t="shared" si="17"/>
        <v>218323.75</v>
      </c>
      <c r="L43" s="87">
        <f t="shared" si="17"/>
        <v>218323.75</v>
      </c>
      <c r="M43" s="87">
        <f t="shared" si="17"/>
        <v>218323.75</v>
      </c>
      <c r="N43" s="87">
        <f t="shared" si="17"/>
        <v>218323.75</v>
      </c>
      <c r="O43" s="87">
        <f t="shared" si="17"/>
        <v>242533.75</v>
      </c>
      <c r="P43" s="87">
        <f t="shared" si="17"/>
        <v>242533.75</v>
      </c>
      <c r="Q43" s="123">
        <f t="shared" si="17"/>
        <v>242533.75</v>
      </c>
      <c r="R43" s="87">
        <f t="shared" si="17"/>
        <v>242533.75</v>
      </c>
      <c r="S43" s="87">
        <f t="shared" si="17"/>
        <v>242533.75</v>
      </c>
      <c r="T43" s="123">
        <f t="shared" si="17"/>
        <v>242533.75</v>
      </c>
      <c r="U43" s="87">
        <f t="shared" si="17"/>
        <v>242533.75</v>
      </c>
      <c r="V43" s="87">
        <f t="shared" si="17"/>
        <v>242533.75</v>
      </c>
      <c r="W43" s="123">
        <f t="shared" si="17"/>
        <v>242533.75</v>
      </c>
      <c r="X43" s="87">
        <f t="shared" si="17"/>
        <v>242533.75</v>
      </c>
      <c r="Y43" s="87">
        <f t="shared" si="17"/>
        <v>242533.75</v>
      </c>
      <c r="Z43" s="123">
        <f t="shared" si="17"/>
        <v>242533.75</v>
      </c>
      <c r="AA43" s="87">
        <f t="shared" si="17"/>
        <v>242533.75</v>
      </c>
      <c r="AB43" s="87">
        <f t="shared" si="17"/>
        <v>242533.75</v>
      </c>
      <c r="AC43" s="123">
        <f t="shared" si="17"/>
        <v>242533.75</v>
      </c>
      <c r="AD43" s="87">
        <f t="shared" si="17"/>
        <v>242533.75</v>
      </c>
      <c r="AE43" s="87">
        <f t="shared" si="17"/>
        <v>242533.75</v>
      </c>
      <c r="AF43" s="123">
        <f t="shared" si="17"/>
        <v>242533.75</v>
      </c>
      <c r="AG43" s="87">
        <f t="shared" si="17"/>
        <v>242533.75</v>
      </c>
      <c r="AH43" s="87">
        <f t="shared" si="17"/>
        <v>242533.75</v>
      </c>
      <c r="AI43" s="123">
        <f t="shared" si="17"/>
        <v>242533.75</v>
      </c>
      <c r="AJ43" s="87">
        <f t="shared" si="17"/>
        <v>242533.75</v>
      </c>
      <c r="AK43" s="87">
        <f t="shared" si="17"/>
        <v>242533.75</v>
      </c>
      <c r="AL43" s="123">
        <f t="shared" si="17"/>
        <v>242533.75</v>
      </c>
      <c r="AM43" s="87">
        <f t="shared" si="17"/>
        <v>242533.75</v>
      </c>
      <c r="AN43" s="87">
        <f t="shared" si="17"/>
        <v>242533.75</v>
      </c>
      <c r="AO43" s="123">
        <f t="shared" si="17"/>
        <v>242533.75</v>
      </c>
      <c r="AP43" s="87">
        <f t="shared" si="17"/>
        <v>242533.75</v>
      </c>
      <c r="AQ43" s="87">
        <f t="shared" si="17"/>
        <v>242533.75</v>
      </c>
      <c r="AR43" s="123">
        <f t="shared" si="17"/>
        <v>242533.75</v>
      </c>
      <c r="AS43" s="87">
        <f t="shared" si="17"/>
        <v>242533.75</v>
      </c>
      <c r="AT43" s="87">
        <f t="shared" si="17"/>
        <v>242533.75</v>
      </c>
      <c r="AU43" s="123">
        <f t="shared" si="17"/>
        <v>242533.75</v>
      </c>
      <c r="AV43" s="87">
        <f t="shared" si="17"/>
        <v>242533.75</v>
      </c>
      <c r="AW43" s="87">
        <f t="shared" si="17"/>
        <v>242533.75</v>
      </c>
      <c r="AX43" s="123">
        <f t="shared" si="17"/>
        <v>242533.75</v>
      </c>
      <c r="AY43" s="87">
        <f t="shared" si="17"/>
        <v>242533.75</v>
      </c>
      <c r="AZ43" s="87">
        <f t="shared" si="17"/>
        <v>242533.75</v>
      </c>
      <c r="BA43" s="123">
        <f t="shared" si="17"/>
        <v>242533.75</v>
      </c>
      <c r="BB43" s="87">
        <f t="shared" si="17"/>
        <v>242533.75</v>
      </c>
      <c r="BC43" s="87">
        <f t="shared" si="17"/>
        <v>242533.75</v>
      </c>
      <c r="BD43" s="123">
        <f t="shared" si="17"/>
        <v>242533.75</v>
      </c>
      <c r="BE43" s="87">
        <f t="shared" si="17"/>
        <v>242533.75</v>
      </c>
    </row>
    <row r="44" spans="4:57" s="13" customFormat="1" ht="15.75">
      <c r="D44" s="22"/>
      <c r="E44" s="22"/>
      <c r="F44" s="22"/>
      <c r="G44" s="97"/>
      <c r="H44" s="97"/>
      <c r="I44" s="36"/>
      <c r="J44" s="36"/>
      <c r="K44" s="36"/>
      <c r="L44" s="36"/>
      <c r="M44" s="36"/>
      <c r="N44" s="36"/>
      <c r="O44" s="36"/>
      <c r="P44" s="36"/>
      <c r="Q44" s="37"/>
      <c r="R44" s="36"/>
      <c r="S44" s="36"/>
      <c r="T44" s="37"/>
      <c r="U44" s="36"/>
      <c r="V44" s="36"/>
      <c r="W44" s="37"/>
      <c r="X44" s="36"/>
      <c r="Y44" s="36"/>
      <c r="Z44" s="37"/>
      <c r="AA44" s="36"/>
      <c r="AB44" s="36"/>
      <c r="AC44" s="37"/>
      <c r="AD44" s="36"/>
      <c r="AE44" s="36"/>
      <c r="AF44" s="37"/>
      <c r="AG44" s="36"/>
      <c r="AH44" s="36"/>
      <c r="AI44" s="37"/>
      <c r="AJ44" s="36"/>
      <c r="AK44" s="36"/>
      <c r="AL44" s="37"/>
      <c r="AM44" s="36"/>
      <c r="AN44" s="36"/>
      <c r="AO44" s="37"/>
      <c r="AP44" s="36"/>
      <c r="AQ44" s="36"/>
      <c r="AR44" s="37"/>
      <c r="AS44" s="36"/>
      <c r="AT44" s="36"/>
      <c r="AU44" s="37"/>
      <c r="AV44" s="36"/>
      <c r="AW44" s="36"/>
      <c r="AX44" s="37"/>
      <c r="AY44" s="36"/>
      <c r="AZ44" s="36"/>
      <c r="BA44" s="37"/>
      <c r="BB44" s="36"/>
      <c r="BC44" s="36"/>
      <c r="BD44" s="37"/>
      <c r="BE44" s="36"/>
    </row>
    <row r="45" spans="1:57" s="13" customFormat="1" ht="21" customHeight="1">
      <c r="A45" s="16" t="s">
        <v>45</v>
      </c>
      <c r="B45" s="16"/>
      <c r="C45" s="16"/>
      <c r="D45" s="16"/>
      <c r="E45" s="16"/>
      <c r="F45" s="16"/>
      <c r="G45" s="17"/>
      <c r="H45" s="124">
        <f aca="true" t="shared" si="18" ref="H45:AM45">H41+H43</f>
        <v>2401561.25</v>
      </c>
      <c r="I45" s="124">
        <f t="shared" si="18"/>
        <v>2401561.25</v>
      </c>
      <c r="J45" s="89">
        <f t="shared" si="18"/>
        <v>2401561.25</v>
      </c>
      <c r="K45" s="89">
        <f t="shared" si="18"/>
        <v>2401561.25</v>
      </c>
      <c r="L45" s="89">
        <f t="shared" si="18"/>
        <v>2401561.25</v>
      </c>
      <c r="M45" s="89">
        <f t="shared" si="18"/>
        <v>2401561.25</v>
      </c>
      <c r="N45" s="89">
        <f t="shared" si="18"/>
        <v>2401561.25</v>
      </c>
      <c r="O45" s="89">
        <f t="shared" si="18"/>
        <v>2667871.25</v>
      </c>
      <c r="P45" s="89">
        <f t="shared" si="18"/>
        <v>2667871.25</v>
      </c>
      <c r="Q45" s="125">
        <f t="shared" si="18"/>
        <v>2667871.25</v>
      </c>
      <c r="R45" s="89">
        <f t="shared" si="18"/>
        <v>2667871.25</v>
      </c>
      <c r="S45" s="89">
        <f t="shared" si="18"/>
        <v>2667871.25</v>
      </c>
      <c r="T45" s="125">
        <f t="shared" si="18"/>
        <v>2667871.25</v>
      </c>
      <c r="U45" s="89">
        <f t="shared" si="18"/>
        <v>2667871.25</v>
      </c>
      <c r="V45" s="89">
        <f t="shared" si="18"/>
        <v>2667871.25</v>
      </c>
      <c r="W45" s="125">
        <f t="shared" si="18"/>
        <v>2667871.25</v>
      </c>
      <c r="X45" s="89">
        <f t="shared" si="18"/>
        <v>2667871.25</v>
      </c>
      <c r="Y45" s="89">
        <f t="shared" si="18"/>
        <v>2667871.25</v>
      </c>
      <c r="Z45" s="125">
        <f t="shared" si="18"/>
        <v>2667871.25</v>
      </c>
      <c r="AA45" s="89">
        <f t="shared" si="18"/>
        <v>2667871.25</v>
      </c>
      <c r="AB45" s="89">
        <f t="shared" si="18"/>
        <v>2667871.25</v>
      </c>
      <c r="AC45" s="125">
        <f t="shared" si="18"/>
        <v>2667871.25</v>
      </c>
      <c r="AD45" s="89">
        <f t="shared" si="18"/>
        <v>2667871.25</v>
      </c>
      <c r="AE45" s="89">
        <f t="shared" si="18"/>
        <v>2667871.25</v>
      </c>
      <c r="AF45" s="125">
        <f t="shared" si="18"/>
        <v>2667871.25</v>
      </c>
      <c r="AG45" s="89">
        <f t="shared" si="18"/>
        <v>2667871.25</v>
      </c>
      <c r="AH45" s="89">
        <f t="shared" si="18"/>
        <v>2667871.25</v>
      </c>
      <c r="AI45" s="125">
        <f t="shared" si="18"/>
        <v>2667871.25</v>
      </c>
      <c r="AJ45" s="89">
        <f t="shared" si="18"/>
        <v>2667871.25</v>
      </c>
      <c r="AK45" s="89">
        <f t="shared" si="18"/>
        <v>2667871.25</v>
      </c>
      <c r="AL45" s="125">
        <f t="shared" si="18"/>
        <v>2667871.25</v>
      </c>
      <c r="AM45" s="89">
        <f t="shared" si="18"/>
        <v>2667871.25</v>
      </c>
      <c r="AN45" s="89">
        <f aca="true" t="shared" si="19" ref="AN45:BE45">AN41+AN43</f>
        <v>2667871.25</v>
      </c>
      <c r="AO45" s="125">
        <f t="shared" si="19"/>
        <v>2667871.25</v>
      </c>
      <c r="AP45" s="89">
        <f t="shared" si="19"/>
        <v>2667871.25</v>
      </c>
      <c r="AQ45" s="89">
        <f t="shared" si="19"/>
        <v>2667871.25</v>
      </c>
      <c r="AR45" s="125">
        <f t="shared" si="19"/>
        <v>2667871.25</v>
      </c>
      <c r="AS45" s="89">
        <f t="shared" si="19"/>
        <v>2667871.25</v>
      </c>
      <c r="AT45" s="89">
        <f t="shared" si="19"/>
        <v>2667871.25</v>
      </c>
      <c r="AU45" s="125">
        <f t="shared" si="19"/>
        <v>2667871.25</v>
      </c>
      <c r="AV45" s="89">
        <f t="shared" si="19"/>
        <v>2667871.25</v>
      </c>
      <c r="AW45" s="89">
        <f t="shared" si="19"/>
        <v>2667871.25</v>
      </c>
      <c r="AX45" s="125">
        <f t="shared" si="19"/>
        <v>2667871.25</v>
      </c>
      <c r="AY45" s="89">
        <f t="shared" si="19"/>
        <v>2667871.25</v>
      </c>
      <c r="AZ45" s="89">
        <f t="shared" si="19"/>
        <v>2667871.25</v>
      </c>
      <c r="BA45" s="125">
        <f t="shared" si="19"/>
        <v>2667871.25</v>
      </c>
      <c r="BB45" s="89">
        <f t="shared" si="19"/>
        <v>2667871.25</v>
      </c>
      <c r="BC45" s="89">
        <f t="shared" si="19"/>
        <v>2667871.25</v>
      </c>
      <c r="BD45" s="125">
        <f t="shared" si="19"/>
        <v>2667871.25</v>
      </c>
      <c r="BE45" s="89">
        <f t="shared" si="19"/>
        <v>2667871.25</v>
      </c>
    </row>
    <row r="46" spans="4:6" s="13" customFormat="1" ht="15.75">
      <c r="D46" s="22"/>
      <c r="E46" s="22"/>
      <c r="F46" s="22"/>
    </row>
    <row r="47" spans="4:6" s="13" customFormat="1" ht="15.75">
      <c r="D47" s="22"/>
      <c r="E47" s="22"/>
      <c r="F47" s="22"/>
    </row>
    <row r="48" spans="1:6" s="13" customFormat="1" ht="15.75">
      <c r="A48" s="23" t="s">
        <v>16</v>
      </c>
      <c r="B48" s="23"/>
      <c r="D48" s="23"/>
      <c r="E48" s="23"/>
      <c r="F48" s="24"/>
    </row>
    <row r="49" spans="1:11" s="13" customFormat="1" ht="18">
      <c r="A49" s="248" t="s">
        <v>111</v>
      </c>
      <c r="B49" s="248"/>
      <c r="C49" s="248"/>
      <c r="D49" s="248"/>
      <c r="E49" s="248"/>
      <c r="F49" s="248"/>
      <c r="G49" s="248"/>
      <c r="H49" s="248"/>
      <c r="I49" s="248"/>
      <c r="J49" s="248"/>
      <c r="K49" s="248"/>
    </row>
    <row r="50" spans="1:6" s="13" customFormat="1" ht="18">
      <c r="A50" s="126" t="s">
        <v>112</v>
      </c>
      <c r="B50" s="26"/>
      <c r="D50" s="26"/>
      <c r="E50" s="26"/>
      <c r="F50" s="26"/>
    </row>
    <row r="51" spans="1:57" s="13" customFormat="1" ht="18">
      <c r="A51" s="248" t="s">
        <v>138</v>
      </c>
      <c r="B51" s="248"/>
      <c r="C51" s="248"/>
      <c r="D51" s="248"/>
      <c r="E51" s="248"/>
      <c r="F51" s="248"/>
      <c r="G51" s="248"/>
      <c r="H51" s="248"/>
      <c r="I51" s="248"/>
      <c r="J51" s="248"/>
      <c r="K51" s="248"/>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row>
    <row r="52" spans="1:57" s="13" customFormat="1" ht="31.5" customHeight="1">
      <c r="A52" s="248" t="s">
        <v>139</v>
      </c>
      <c r="B52" s="248"/>
      <c r="C52" s="248"/>
      <c r="D52" s="248"/>
      <c r="E52" s="248"/>
      <c r="F52" s="248"/>
      <c r="G52" s="248"/>
      <c r="H52" s="248"/>
      <c r="I52" s="248"/>
      <c r="J52" s="248"/>
      <c r="K52" s="248"/>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row>
    <row r="53" spans="1:57" s="13" customFormat="1" ht="18">
      <c r="A53" s="248" t="s">
        <v>140</v>
      </c>
      <c r="B53" s="248"/>
      <c r="C53" s="248"/>
      <c r="D53" s="248"/>
      <c r="E53" s="248"/>
      <c r="F53" s="248"/>
      <c r="G53" s="248"/>
      <c r="H53" s="248"/>
      <c r="I53" s="248"/>
      <c r="J53" s="248"/>
      <c r="K53" s="248"/>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row>
    <row r="54" spans="1:57" s="13" customFormat="1" ht="18">
      <c r="A54" s="248" t="s">
        <v>113</v>
      </c>
      <c r="B54" s="248"/>
      <c r="C54" s="248"/>
      <c r="D54" s="248"/>
      <c r="E54" s="248"/>
      <c r="F54" s="248"/>
      <c r="G54" s="248"/>
      <c r="H54" s="248"/>
      <c r="I54" s="248"/>
      <c r="J54" s="248"/>
      <c r="K54" s="248"/>
      <c r="L54" s="248"/>
      <c r="M54" s="248"/>
      <c r="N54" s="248"/>
      <c r="O54" s="248"/>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row>
    <row r="55" spans="1:15" s="13" customFormat="1" ht="17.25" customHeight="1">
      <c r="A55" s="248" t="s">
        <v>114</v>
      </c>
      <c r="B55" s="248"/>
      <c r="C55" s="248"/>
      <c r="D55" s="248"/>
      <c r="E55" s="248"/>
      <c r="F55" s="248"/>
      <c r="G55" s="248"/>
      <c r="H55" s="248"/>
      <c r="I55" s="248"/>
      <c r="J55" s="248"/>
      <c r="K55" s="248"/>
      <c r="L55" s="248"/>
      <c r="M55" s="248"/>
      <c r="N55" s="248"/>
      <c r="O55" s="248"/>
    </row>
    <row r="56" spans="4:6" s="13" customFormat="1" ht="15.75">
      <c r="D56" s="22"/>
      <c r="E56" s="22"/>
      <c r="F56" s="22"/>
    </row>
    <row r="57" spans="4:6" s="13" customFormat="1" ht="15.75">
      <c r="D57" s="22"/>
      <c r="E57" s="22"/>
      <c r="F57" s="22"/>
    </row>
    <row r="58" spans="4:6" s="13" customFormat="1" ht="15.75">
      <c r="D58" s="22"/>
      <c r="E58" s="22"/>
      <c r="F58" s="22"/>
    </row>
    <row r="59" spans="4:6" s="13" customFormat="1" ht="15.75">
      <c r="D59" s="22"/>
      <c r="E59" s="22"/>
      <c r="F59" s="22"/>
    </row>
    <row r="60" spans="4:6" s="13" customFormat="1" ht="15.75">
      <c r="D60" s="22"/>
      <c r="E60" s="22"/>
      <c r="F60" s="22"/>
    </row>
    <row r="61" spans="4:6" s="13" customFormat="1" ht="15.75">
      <c r="D61" s="22"/>
      <c r="E61" s="22"/>
      <c r="F61" s="22"/>
    </row>
    <row r="62" spans="4:6" s="13" customFormat="1" ht="15.75">
      <c r="D62" s="22"/>
      <c r="E62" s="22"/>
      <c r="F62" s="22"/>
    </row>
    <row r="63" spans="4:6" s="13" customFormat="1" ht="15.75">
      <c r="D63" s="22"/>
      <c r="E63" s="22"/>
      <c r="F63" s="22"/>
    </row>
    <row r="64" spans="4:6" s="13" customFormat="1" ht="15.75">
      <c r="D64" s="22"/>
      <c r="E64" s="22"/>
      <c r="F64" s="22"/>
    </row>
    <row r="65" spans="4:6" s="13" customFormat="1" ht="15.75">
      <c r="D65" s="22"/>
      <c r="E65" s="22"/>
      <c r="F65" s="22"/>
    </row>
    <row r="66" spans="4:6" s="13" customFormat="1" ht="15.75">
      <c r="D66" s="22"/>
      <c r="E66" s="22"/>
      <c r="F66" s="22"/>
    </row>
    <row r="67" spans="4:6" s="13" customFormat="1" ht="15.75">
      <c r="D67" s="22"/>
      <c r="E67" s="22"/>
      <c r="F67" s="22"/>
    </row>
    <row r="68" spans="4:6" s="13" customFormat="1" ht="15.75">
      <c r="D68" s="22"/>
      <c r="E68" s="22"/>
      <c r="F68" s="22"/>
    </row>
    <row r="69" spans="4:6" s="13" customFormat="1" ht="15.75">
      <c r="D69" s="22"/>
      <c r="E69" s="22"/>
      <c r="F69" s="22"/>
    </row>
    <row r="70" spans="4:6" s="13" customFormat="1" ht="15.75">
      <c r="D70" s="22"/>
      <c r="E70" s="22"/>
      <c r="F70" s="22"/>
    </row>
    <row r="71" spans="4:6" s="13" customFormat="1" ht="15.75">
      <c r="D71" s="22"/>
      <c r="E71" s="22"/>
      <c r="F71" s="22"/>
    </row>
    <row r="72" spans="4:6" s="13" customFormat="1" ht="15.75">
      <c r="D72" s="22"/>
      <c r="E72" s="22"/>
      <c r="F72" s="22"/>
    </row>
    <row r="73" spans="4:6" s="13" customFormat="1" ht="15.75">
      <c r="D73" s="22"/>
      <c r="E73" s="22"/>
      <c r="F73" s="22"/>
    </row>
    <row r="74" spans="4:6" s="13" customFormat="1" ht="15.75">
      <c r="D74" s="22"/>
      <c r="E74" s="22"/>
      <c r="F74" s="22"/>
    </row>
    <row r="75" spans="4:6" s="13" customFormat="1" ht="15.75">
      <c r="D75" s="22"/>
      <c r="E75" s="22"/>
      <c r="F75" s="22"/>
    </row>
    <row r="76" spans="4:6" s="13" customFormat="1" ht="15.75">
      <c r="D76" s="22"/>
      <c r="E76" s="22"/>
      <c r="F76" s="22"/>
    </row>
    <row r="77" spans="4:6" s="13" customFormat="1" ht="15.75">
      <c r="D77" s="22"/>
      <c r="E77" s="22"/>
      <c r="F77" s="22"/>
    </row>
    <row r="78" spans="4:6" s="13" customFormat="1" ht="15.75">
      <c r="D78" s="22"/>
      <c r="E78" s="22"/>
      <c r="F78" s="22"/>
    </row>
    <row r="79" spans="4:6" s="13" customFormat="1" ht="15.75">
      <c r="D79" s="22"/>
      <c r="E79" s="22"/>
      <c r="F79" s="22"/>
    </row>
  </sheetData>
  <sheetProtection/>
  <mergeCells count="8">
    <mergeCell ref="A54:O54"/>
    <mergeCell ref="A55:O55"/>
    <mergeCell ref="A2:IV2"/>
    <mergeCell ref="H7:BE7"/>
    <mergeCell ref="A49:K49"/>
    <mergeCell ref="A51:K51"/>
    <mergeCell ref="A52:K52"/>
    <mergeCell ref="A53:K5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1:BE95"/>
  <sheetViews>
    <sheetView zoomScalePageLayoutView="0" workbookViewId="0" topLeftCell="A1">
      <selection activeCell="A1" sqref="A1"/>
    </sheetView>
  </sheetViews>
  <sheetFormatPr defaultColWidth="9.140625" defaultRowHeight="12.75"/>
  <cols>
    <col min="1" max="1" width="60.28125" style="1" customWidth="1"/>
    <col min="2" max="2" width="43.421875" style="1" customWidth="1"/>
    <col min="3" max="3" width="38.57421875" style="1" hidden="1" customWidth="1"/>
    <col min="4" max="4" width="10.421875" style="2" bestFit="1" customWidth="1"/>
    <col min="5" max="5" width="5.140625" style="2" bestFit="1" customWidth="1"/>
    <col min="6" max="6" width="17.140625" style="2" customWidth="1"/>
    <col min="7" max="7" width="15.421875" style="1" customWidth="1"/>
    <col min="8" max="9" width="13.7109375" style="1" bestFit="1" customWidth="1"/>
    <col min="10" max="10" width="14.8515625" style="1" bestFit="1" customWidth="1"/>
    <col min="11" max="12" width="13.7109375" style="1" bestFit="1" customWidth="1"/>
    <col min="13" max="57" width="13.8515625" style="1" customWidth="1"/>
    <col min="58" max="58" width="7.421875" style="1" customWidth="1"/>
    <col min="59" max="16384" width="9.140625" style="1" customWidth="1"/>
  </cols>
  <sheetData>
    <row r="1" spans="1:53" s="3" customFormat="1" ht="26.25">
      <c r="A1" s="7" t="s">
        <v>145</v>
      </c>
      <c r="B1" s="8"/>
      <c r="C1" s="8"/>
      <c r="D1" s="10"/>
      <c r="E1" s="10"/>
      <c r="F1" s="10"/>
      <c r="G1" s="10"/>
      <c r="H1" s="10"/>
      <c r="I1" s="10"/>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236" customFormat="1" ht="21">
      <c r="A2" s="236" t="s">
        <v>99</v>
      </c>
    </row>
    <row r="3" s="236" customFormat="1" ht="21.75" thickBot="1">
      <c r="A3" s="236" t="s">
        <v>115</v>
      </c>
    </row>
    <row r="4" spans="1:57" s="13" customFormat="1" ht="16.5" thickBot="1">
      <c r="A4" s="20"/>
      <c r="B4" s="20"/>
      <c r="C4" s="20"/>
      <c r="D4" s="21"/>
      <c r="E4" s="21"/>
      <c r="F4" s="21"/>
      <c r="G4" s="20"/>
      <c r="H4" s="237" t="s">
        <v>59</v>
      </c>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row>
    <row r="5" spans="1:57" s="13" customFormat="1" ht="20.25" customHeight="1" thickBot="1">
      <c r="A5" s="27" t="s">
        <v>32</v>
      </c>
      <c r="B5" s="28" t="s">
        <v>55</v>
      </c>
      <c r="C5" s="13" t="s">
        <v>60</v>
      </c>
      <c r="D5" s="66" t="s">
        <v>13</v>
      </c>
      <c r="E5" s="29" t="s">
        <v>33</v>
      </c>
      <c r="F5" s="91" t="s">
        <v>40</v>
      </c>
      <c r="G5" s="30" t="s">
        <v>15</v>
      </c>
      <c r="H5" s="92">
        <v>1</v>
      </c>
      <c r="I5" s="92">
        <v>2</v>
      </c>
      <c r="J5" s="92">
        <v>3</v>
      </c>
      <c r="K5" s="92">
        <v>4</v>
      </c>
      <c r="L5" s="92">
        <v>5</v>
      </c>
      <c r="M5" s="92">
        <v>6</v>
      </c>
      <c r="N5" s="92">
        <v>7</v>
      </c>
      <c r="O5" s="92">
        <v>8</v>
      </c>
      <c r="P5" s="92">
        <v>9</v>
      </c>
      <c r="Q5" s="92">
        <v>10</v>
      </c>
      <c r="R5" s="92">
        <v>11</v>
      </c>
      <c r="S5" s="92">
        <v>12</v>
      </c>
      <c r="T5" s="92">
        <v>13</v>
      </c>
      <c r="U5" s="92">
        <v>14</v>
      </c>
      <c r="V5" s="92">
        <v>15</v>
      </c>
      <c r="W5" s="92">
        <v>16</v>
      </c>
      <c r="X5" s="92">
        <v>17</v>
      </c>
      <c r="Y5" s="92">
        <v>18</v>
      </c>
      <c r="Z5" s="92">
        <v>19</v>
      </c>
      <c r="AA5" s="92">
        <v>20</v>
      </c>
      <c r="AB5" s="92">
        <v>21</v>
      </c>
      <c r="AC5" s="92">
        <v>22</v>
      </c>
      <c r="AD5" s="92">
        <v>23</v>
      </c>
      <c r="AE5" s="92">
        <v>24</v>
      </c>
      <c r="AF5" s="92">
        <v>25</v>
      </c>
      <c r="AG5" s="92">
        <v>26</v>
      </c>
      <c r="AH5" s="92">
        <v>27</v>
      </c>
      <c r="AI5" s="92">
        <v>28</v>
      </c>
      <c r="AJ5" s="92">
        <v>29</v>
      </c>
      <c r="AK5" s="92">
        <v>30</v>
      </c>
      <c r="AL5" s="92">
        <v>31</v>
      </c>
      <c r="AM5" s="92">
        <v>32</v>
      </c>
      <c r="AN5" s="92">
        <v>33</v>
      </c>
      <c r="AO5" s="92">
        <v>34</v>
      </c>
      <c r="AP5" s="92">
        <v>35</v>
      </c>
      <c r="AQ5" s="92">
        <v>36</v>
      </c>
      <c r="AR5" s="92">
        <v>37</v>
      </c>
      <c r="AS5" s="92">
        <v>38</v>
      </c>
      <c r="AT5" s="92">
        <v>39</v>
      </c>
      <c r="AU5" s="92">
        <v>40</v>
      </c>
      <c r="AV5" s="92">
        <v>41</v>
      </c>
      <c r="AW5" s="92">
        <v>42</v>
      </c>
      <c r="AX5" s="92">
        <v>43</v>
      </c>
      <c r="AY5" s="92">
        <v>44</v>
      </c>
      <c r="AZ5" s="92">
        <v>45</v>
      </c>
      <c r="BA5" s="92">
        <v>46</v>
      </c>
      <c r="BB5" s="92">
        <v>47</v>
      </c>
      <c r="BC5" s="92">
        <v>48</v>
      </c>
      <c r="BD5" s="92">
        <v>49</v>
      </c>
      <c r="BE5" s="92">
        <v>50</v>
      </c>
    </row>
    <row r="6" spans="1:57" s="13" customFormat="1" ht="18" customHeight="1">
      <c r="A6" s="32" t="s">
        <v>50</v>
      </c>
      <c r="B6" s="33"/>
      <c r="C6" s="18"/>
      <c r="D6" s="67"/>
      <c r="E6" s="71"/>
      <c r="F6" s="95"/>
      <c r="G6" s="97"/>
      <c r="H6" s="96"/>
      <c r="I6" s="69"/>
      <c r="J6" s="69"/>
      <c r="K6" s="69"/>
      <c r="L6" s="69"/>
      <c r="M6" s="69"/>
      <c r="N6" s="69"/>
      <c r="O6" s="69"/>
      <c r="P6" s="69"/>
      <c r="Q6" s="70"/>
      <c r="R6" s="69"/>
      <c r="S6" s="69"/>
      <c r="T6" s="70"/>
      <c r="U6" s="69"/>
      <c r="V6" s="69"/>
      <c r="W6" s="70"/>
      <c r="X6" s="69"/>
      <c r="Y6" s="69"/>
      <c r="Z6" s="70"/>
      <c r="AA6" s="69"/>
      <c r="AB6" s="69"/>
      <c r="AC6" s="70"/>
      <c r="AD6" s="69"/>
      <c r="AE6" s="69"/>
      <c r="AF6" s="70"/>
      <c r="AG6" s="69"/>
      <c r="AH6" s="69"/>
      <c r="AI6" s="70"/>
      <c r="AJ6" s="69"/>
      <c r="AK6" s="69"/>
      <c r="AL6" s="70"/>
      <c r="AM6" s="69"/>
      <c r="AN6" s="69"/>
      <c r="AO6" s="70"/>
      <c r="AP6" s="69"/>
      <c r="AQ6" s="69"/>
      <c r="AR6" s="70"/>
      <c r="AS6" s="69"/>
      <c r="AT6" s="69"/>
      <c r="AU6" s="70"/>
      <c r="AV6" s="69"/>
      <c r="AW6" s="69"/>
      <c r="AX6" s="70"/>
      <c r="AY6" s="69"/>
      <c r="AZ6" s="69"/>
      <c r="BA6" s="70"/>
      <c r="BB6" s="69"/>
      <c r="BC6" s="69"/>
      <c r="BD6" s="70"/>
      <c r="BE6" s="69"/>
    </row>
    <row r="7" spans="1:57" s="13" customFormat="1" ht="15" customHeight="1">
      <c r="A7" s="38" t="s">
        <v>46</v>
      </c>
      <c r="B7" s="18" t="s">
        <v>53</v>
      </c>
      <c r="C7" s="18" t="s">
        <v>65</v>
      </c>
      <c r="D7" s="71">
        <v>2</v>
      </c>
      <c r="E7" s="71" t="s">
        <v>34</v>
      </c>
      <c r="F7" s="98">
        <f>64000*1.12</f>
        <v>71680</v>
      </c>
      <c r="G7" s="98">
        <f>F7*D7</f>
        <v>143360</v>
      </c>
      <c r="H7" s="98">
        <f>G7</f>
        <v>143360</v>
      </c>
      <c r="I7" s="48">
        <f aca="true" t="shared" si="0" ref="I7:Q7">H7</f>
        <v>143360</v>
      </c>
      <c r="J7" s="48">
        <f t="shared" si="0"/>
        <v>143360</v>
      </c>
      <c r="K7" s="48">
        <f t="shared" si="0"/>
        <v>143360</v>
      </c>
      <c r="L7" s="48">
        <f t="shared" si="0"/>
        <v>143360</v>
      </c>
      <c r="M7" s="48">
        <f t="shared" si="0"/>
        <v>143360</v>
      </c>
      <c r="N7" s="48">
        <f t="shared" si="0"/>
        <v>143360</v>
      </c>
      <c r="O7" s="48">
        <f t="shared" si="0"/>
        <v>143360</v>
      </c>
      <c r="P7" s="48">
        <f t="shared" si="0"/>
        <v>143360</v>
      </c>
      <c r="Q7" s="73">
        <f t="shared" si="0"/>
        <v>143360</v>
      </c>
      <c r="R7" s="48">
        <f aca="true" t="shared" si="1" ref="R7:AO7">Q7</f>
        <v>143360</v>
      </c>
      <c r="S7" s="48">
        <f t="shared" si="1"/>
        <v>143360</v>
      </c>
      <c r="T7" s="73">
        <f t="shared" si="1"/>
        <v>143360</v>
      </c>
      <c r="U7" s="48">
        <f t="shared" si="1"/>
        <v>143360</v>
      </c>
      <c r="V7" s="48">
        <f t="shared" si="1"/>
        <v>143360</v>
      </c>
      <c r="W7" s="73">
        <f t="shared" si="1"/>
        <v>143360</v>
      </c>
      <c r="X7" s="48">
        <f t="shared" si="1"/>
        <v>143360</v>
      </c>
      <c r="Y7" s="48">
        <f t="shared" si="1"/>
        <v>143360</v>
      </c>
      <c r="Z7" s="73">
        <f t="shared" si="1"/>
        <v>143360</v>
      </c>
      <c r="AA7" s="48">
        <f t="shared" si="1"/>
        <v>143360</v>
      </c>
      <c r="AB7" s="48">
        <f t="shared" si="1"/>
        <v>143360</v>
      </c>
      <c r="AC7" s="73">
        <f t="shared" si="1"/>
        <v>143360</v>
      </c>
      <c r="AD7" s="48">
        <f t="shared" si="1"/>
        <v>143360</v>
      </c>
      <c r="AE7" s="48">
        <f t="shared" si="1"/>
        <v>143360</v>
      </c>
      <c r="AF7" s="73">
        <f t="shared" si="1"/>
        <v>143360</v>
      </c>
      <c r="AG7" s="48">
        <f t="shared" si="1"/>
        <v>143360</v>
      </c>
      <c r="AH7" s="48">
        <f t="shared" si="1"/>
        <v>143360</v>
      </c>
      <c r="AI7" s="73">
        <f t="shared" si="1"/>
        <v>143360</v>
      </c>
      <c r="AJ7" s="48">
        <f t="shared" si="1"/>
        <v>143360</v>
      </c>
      <c r="AK7" s="48">
        <f t="shared" si="1"/>
        <v>143360</v>
      </c>
      <c r="AL7" s="73">
        <f t="shared" si="1"/>
        <v>143360</v>
      </c>
      <c r="AM7" s="48">
        <f t="shared" si="1"/>
        <v>143360</v>
      </c>
      <c r="AN7" s="48">
        <f t="shared" si="1"/>
        <v>143360</v>
      </c>
      <c r="AO7" s="73">
        <f t="shared" si="1"/>
        <v>143360</v>
      </c>
      <c r="AP7" s="48">
        <f aca="true" t="shared" si="2" ref="AP7:BE7">AO7</f>
        <v>143360</v>
      </c>
      <c r="AQ7" s="48">
        <f t="shared" si="2"/>
        <v>143360</v>
      </c>
      <c r="AR7" s="73">
        <f t="shared" si="2"/>
        <v>143360</v>
      </c>
      <c r="AS7" s="48">
        <f t="shared" si="2"/>
        <v>143360</v>
      </c>
      <c r="AT7" s="48">
        <f t="shared" si="2"/>
        <v>143360</v>
      </c>
      <c r="AU7" s="73">
        <f t="shared" si="2"/>
        <v>143360</v>
      </c>
      <c r="AV7" s="48">
        <f t="shared" si="2"/>
        <v>143360</v>
      </c>
      <c r="AW7" s="48">
        <f t="shared" si="2"/>
        <v>143360</v>
      </c>
      <c r="AX7" s="73">
        <f t="shared" si="2"/>
        <v>143360</v>
      </c>
      <c r="AY7" s="48">
        <f t="shared" si="2"/>
        <v>143360</v>
      </c>
      <c r="AZ7" s="48">
        <f t="shared" si="2"/>
        <v>143360</v>
      </c>
      <c r="BA7" s="73">
        <f t="shared" si="2"/>
        <v>143360</v>
      </c>
      <c r="BB7" s="48">
        <f t="shared" si="2"/>
        <v>143360</v>
      </c>
      <c r="BC7" s="48">
        <f t="shared" si="2"/>
        <v>143360</v>
      </c>
      <c r="BD7" s="73">
        <f t="shared" si="2"/>
        <v>143360</v>
      </c>
      <c r="BE7" s="48">
        <f t="shared" si="2"/>
        <v>143360</v>
      </c>
    </row>
    <row r="8" spans="1:57" s="13" customFormat="1" ht="15.75">
      <c r="A8" s="38" t="s">
        <v>47</v>
      </c>
      <c r="B8" s="18" t="s">
        <v>54</v>
      </c>
      <c r="C8" s="18"/>
      <c r="D8" s="71">
        <v>1</v>
      </c>
      <c r="E8" s="71" t="s">
        <v>34</v>
      </c>
      <c r="F8" s="98">
        <f>84900*1.12</f>
        <v>95088.00000000001</v>
      </c>
      <c r="G8" s="98">
        <f>F8*D8</f>
        <v>95088.00000000001</v>
      </c>
      <c r="H8" s="98">
        <f aca="true" t="shared" si="3" ref="H8:Q11">G8</f>
        <v>95088.00000000001</v>
      </c>
      <c r="I8" s="48">
        <f t="shared" si="3"/>
        <v>95088.00000000001</v>
      </c>
      <c r="J8" s="48">
        <f t="shared" si="3"/>
        <v>95088.00000000001</v>
      </c>
      <c r="K8" s="48">
        <f t="shared" si="3"/>
        <v>95088.00000000001</v>
      </c>
      <c r="L8" s="48">
        <f t="shared" si="3"/>
        <v>95088.00000000001</v>
      </c>
      <c r="M8" s="48">
        <f t="shared" si="3"/>
        <v>95088.00000000001</v>
      </c>
      <c r="N8" s="48">
        <f>M8</f>
        <v>95088.00000000001</v>
      </c>
      <c r="O8" s="48">
        <f t="shared" si="3"/>
        <v>95088.00000000001</v>
      </c>
      <c r="P8" s="48">
        <f t="shared" si="3"/>
        <v>95088.00000000001</v>
      </c>
      <c r="Q8" s="73">
        <f t="shared" si="3"/>
        <v>95088.00000000001</v>
      </c>
      <c r="R8" s="48">
        <f aca="true" t="shared" si="4" ref="R8:AO8">Q8</f>
        <v>95088.00000000001</v>
      </c>
      <c r="S8" s="48">
        <f t="shared" si="4"/>
        <v>95088.00000000001</v>
      </c>
      <c r="T8" s="73">
        <f t="shared" si="4"/>
        <v>95088.00000000001</v>
      </c>
      <c r="U8" s="48">
        <f t="shared" si="4"/>
        <v>95088.00000000001</v>
      </c>
      <c r="V8" s="48">
        <f t="shared" si="4"/>
        <v>95088.00000000001</v>
      </c>
      <c r="W8" s="73">
        <f t="shared" si="4"/>
        <v>95088.00000000001</v>
      </c>
      <c r="X8" s="48">
        <f t="shared" si="4"/>
        <v>95088.00000000001</v>
      </c>
      <c r="Y8" s="48">
        <f t="shared" si="4"/>
        <v>95088.00000000001</v>
      </c>
      <c r="Z8" s="73">
        <f t="shared" si="4"/>
        <v>95088.00000000001</v>
      </c>
      <c r="AA8" s="48">
        <f t="shared" si="4"/>
        <v>95088.00000000001</v>
      </c>
      <c r="AB8" s="48">
        <f t="shared" si="4"/>
        <v>95088.00000000001</v>
      </c>
      <c r="AC8" s="73">
        <f t="shared" si="4"/>
        <v>95088.00000000001</v>
      </c>
      <c r="AD8" s="48">
        <f t="shared" si="4"/>
        <v>95088.00000000001</v>
      </c>
      <c r="AE8" s="48">
        <f t="shared" si="4"/>
        <v>95088.00000000001</v>
      </c>
      <c r="AF8" s="73">
        <f t="shared" si="4"/>
        <v>95088.00000000001</v>
      </c>
      <c r="AG8" s="48">
        <f t="shared" si="4"/>
        <v>95088.00000000001</v>
      </c>
      <c r="AH8" s="48">
        <f t="shared" si="4"/>
        <v>95088.00000000001</v>
      </c>
      <c r="AI8" s="73">
        <f t="shared" si="4"/>
        <v>95088.00000000001</v>
      </c>
      <c r="AJ8" s="48">
        <f t="shared" si="4"/>
        <v>95088.00000000001</v>
      </c>
      <c r="AK8" s="48">
        <f t="shared" si="4"/>
        <v>95088.00000000001</v>
      </c>
      <c r="AL8" s="73">
        <f t="shared" si="4"/>
        <v>95088.00000000001</v>
      </c>
      <c r="AM8" s="48">
        <f t="shared" si="4"/>
        <v>95088.00000000001</v>
      </c>
      <c r="AN8" s="48">
        <f t="shared" si="4"/>
        <v>95088.00000000001</v>
      </c>
      <c r="AO8" s="73">
        <f t="shared" si="4"/>
        <v>95088.00000000001</v>
      </c>
      <c r="AP8" s="48">
        <f aca="true" t="shared" si="5" ref="AP8:BE8">AO8</f>
        <v>95088.00000000001</v>
      </c>
      <c r="AQ8" s="48">
        <f t="shared" si="5"/>
        <v>95088.00000000001</v>
      </c>
      <c r="AR8" s="73">
        <f t="shared" si="5"/>
        <v>95088.00000000001</v>
      </c>
      <c r="AS8" s="48">
        <f t="shared" si="5"/>
        <v>95088.00000000001</v>
      </c>
      <c r="AT8" s="48">
        <f t="shared" si="5"/>
        <v>95088.00000000001</v>
      </c>
      <c r="AU8" s="73">
        <f t="shared" si="5"/>
        <v>95088.00000000001</v>
      </c>
      <c r="AV8" s="48">
        <f t="shared" si="5"/>
        <v>95088.00000000001</v>
      </c>
      <c r="AW8" s="48">
        <f t="shared" si="5"/>
        <v>95088.00000000001</v>
      </c>
      <c r="AX8" s="73">
        <f t="shared" si="5"/>
        <v>95088.00000000001</v>
      </c>
      <c r="AY8" s="48">
        <f t="shared" si="5"/>
        <v>95088.00000000001</v>
      </c>
      <c r="AZ8" s="48">
        <f t="shared" si="5"/>
        <v>95088.00000000001</v>
      </c>
      <c r="BA8" s="73">
        <f t="shared" si="5"/>
        <v>95088.00000000001</v>
      </c>
      <c r="BB8" s="48">
        <f t="shared" si="5"/>
        <v>95088.00000000001</v>
      </c>
      <c r="BC8" s="48">
        <f t="shared" si="5"/>
        <v>95088.00000000001</v>
      </c>
      <c r="BD8" s="73">
        <f t="shared" si="5"/>
        <v>95088.00000000001</v>
      </c>
      <c r="BE8" s="48">
        <f t="shared" si="5"/>
        <v>95088.00000000001</v>
      </c>
    </row>
    <row r="9" spans="1:57" s="13" customFormat="1" ht="15.75">
      <c r="A9" s="38" t="s">
        <v>48</v>
      </c>
      <c r="B9" s="44" t="s">
        <v>48</v>
      </c>
      <c r="C9" s="18"/>
      <c r="D9" s="71">
        <v>1</v>
      </c>
      <c r="E9" s="71" t="s">
        <v>34</v>
      </c>
      <c r="F9" s="98">
        <f>84900*1.12</f>
        <v>95088.00000000001</v>
      </c>
      <c r="G9" s="98">
        <f>F9*D9</f>
        <v>95088.00000000001</v>
      </c>
      <c r="H9" s="98">
        <f t="shared" si="3"/>
        <v>95088.00000000001</v>
      </c>
      <c r="I9" s="48">
        <f t="shared" si="3"/>
        <v>95088.00000000001</v>
      </c>
      <c r="J9" s="48">
        <f t="shared" si="3"/>
        <v>95088.00000000001</v>
      </c>
      <c r="K9" s="48">
        <f t="shared" si="3"/>
        <v>95088.00000000001</v>
      </c>
      <c r="L9" s="48">
        <f t="shared" si="3"/>
        <v>95088.00000000001</v>
      </c>
      <c r="M9" s="48">
        <f t="shared" si="3"/>
        <v>95088.00000000001</v>
      </c>
      <c r="N9" s="48">
        <f t="shared" si="3"/>
        <v>95088.00000000001</v>
      </c>
      <c r="O9" s="48">
        <f t="shared" si="3"/>
        <v>95088.00000000001</v>
      </c>
      <c r="P9" s="48">
        <f t="shared" si="3"/>
        <v>95088.00000000001</v>
      </c>
      <c r="Q9" s="73">
        <f t="shared" si="3"/>
        <v>95088.00000000001</v>
      </c>
      <c r="R9" s="48">
        <f aca="true" t="shared" si="6" ref="R9:AO9">Q9</f>
        <v>95088.00000000001</v>
      </c>
      <c r="S9" s="48">
        <f t="shared" si="6"/>
        <v>95088.00000000001</v>
      </c>
      <c r="T9" s="73">
        <f t="shared" si="6"/>
        <v>95088.00000000001</v>
      </c>
      <c r="U9" s="48">
        <f t="shared" si="6"/>
        <v>95088.00000000001</v>
      </c>
      <c r="V9" s="48">
        <f t="shared" si="6"/>
        <v>95088.00000000001</v>
      </c>
      <c r="W9" s="73">
        <f t="shared" si="6"/>
        <v>95088.00000000001</v>
      </c>
      <c r="X9" s="48">
        <f t="shared" si="6"/>
        <v>95088.00000000001</v>
      </c>
      <c r="Y9" s="48">
        <f t="shared" si="6"/>
        <v>95088.00000000001</v>
      </c>
      <c r="Z9" s="73">
        <f t="shared" si="6"/>
        <v>95088.00000000001</v>
      </c>
      <c r="AA9" s="48">
        <f t="shared" si="6"/>
        <v>95088.00000000001</v>
      </c>
      <c r="AB9" s="48">
        <f t="shared" si="6"/>
        <v>95088.00000000001</v>
      </c>
      <c r="AC9" s="73">
        <f t="shared" si="6"/>
        <v>95088.00000000001</v>
      </c>
      <c r="AD9" s="48">
        <f t="shared" si="6"/>
        <v>95088.00000000001</v>
      </c>
      <c r="AE9" s="48">
        <f t="shared" si="6"/>
        <v>95088.00000000001</v>
      </c>
      <c r="AF9" s="73">
        <f t="shared" si="6"/>
        <v>95088.00000000001</v>
      </c>
      <c r="AG9" s="48">
        <f t="shared" si="6"/>
        <v>95088.00000000001</v>
      </c>
      <c r="AH9" s="48">
        <f t="shared" si="6"/>
        <v>95088.00000000001</v>
      </c>
      <c r="AI9" s="73">
        <f t="shared" si="6"/>
        <v>95088.00000000001</v>
      </c>
      <c r="AJ9" s="48">
        <f t="shared" si="6"/>
        <v>95088.00000000001</v>
      </c>
      <c r="AK9" s="48">
        <f t="shared" si="6"/>
        <v>95088.00000000001</v>
      </c>
      <c r="AL9" s="73">
        <f t="shared" si="6"/>
        <v>95088.00000000001</v>
      </c>
      <c r="AM9" s="48">
        <f t="shared" si="6"/>
        <v>95088.00000000001</v>
      </c>
      <c r="AN9" s="48">
        <f t="shared" si="6"/>
        <v>95088.00000000001</v>
      </c>
      <c r="AO9" s="73">
        <f t="shared" si="6"/>
        <v>95088.00000000001</v>
      </c>
      <c r="AP9" s="48">
        <f aca="true" t="shared" si="7" ref="AP9:BE9">AO9</f>
        <v>95088.00000000001</v>
      </c>
      <c r="AQ9" s="48">
        <f t="shared" si="7"/>
        <v>95088.00000000001</v>
      </c>
      <c r="AR9" s="73">
        <f t="shared" si="7"/>
        <v>95088.00000000001</v>
      </c>
      <c r="AS9" s="48">
        <f t="shared" si="7"/>
        <v>95088.00000000001</v>
      </c>
      <c r="AT9" s="48">
        <f t="shared" si="7"/>
        <v>95088.00000000001</v>
      </c>
      <c r="AU9" s="73">
        <f t="shared" si="7"/>
        <v>95088.00000000001</v>
      </c>
      <c r="AV9" s="48">
        <f t="shared" si="7"/>
        <v>95088.00000000001</v>
      </c>
      <c r="AW9" s="48">
        <f t="shared" si="7"/>
        <v>95088.00000000001</v>
      </c>
      <c r="AX9" s="73">
        <f t="shared" si="7"/>
        <v>95088.00000000001</v>
      </c>
      <c r="AY9" s="48">
        <f t="shared" si="7"/>
        <v>95088.00000000001</v>
      </c>
      <c r="AZ9" s="48">
        <f t="shared" si="7"/>
        <v>95088.00000000001</v>
      </c>
      <c r="BA9" s="73">
        <f t="shared" si="7"/>
        <v>95088.00000000001</v>
      </c>
      <c r="BB9" s="48">
        <f t="shared" si="7"/>
        <v>95088.00000000001</v>
      </c>
      <c r="BC9" s="48">
        <f t="shared" si="7"/>
        <v>95088.00000000001</v>
      </c>
      <c r="BD9" s="73">
        <f t="shared" si="7"/>
        <v>95088.00000000001</v>
      </c>
      <c r="BE9" s="48">
        <f t="shared" si="7"/>
        <v>95088.00000000001</v>
      </c>
    </row>
    <row r="10" spans="1:57" s="13" customFormat="1" ht="15.75">
      <c r="A10" s="38" t="s">
        <v>17</v>
      </c>
      <c r="B10" s="44" t="s">
        <v>18</v>
      </c>
      <c r="C10" s="18"/>
      <c r="D10" s="71">
        <v>1</v>
      </c>
      <c r="E10" s="71" t="s">
        <v>34</v>
      </c>
      <c r="F10" s="98">
        <f>84900*1.12</f>
        <v>95088.00000000001</v>
      </c>
      <c r="G10" s="98">
        <f>F10*D10</f>
        <v>95088.00000000001</v>
      </c>
      <c r="H10" s="98">
        <f t="shared" si="3"/>
        <v>95088.00000000001</v>
      </c>
      <c r="I10" s="48">
        <f t="shared" si="3"/>
        <v>95088.00000000001</v>
      </c>
      <c r="J10" s="48">
        <f t="shared" si="3"/>
        <v>95088.00000000001</v>
      </c>
      <c r="K10" s="48">
        <f t="shared" si="3"/>
        <v>95088.00000000001</v>
      </c>
      <c r="L10" s="48">
        <f t="shared" si="3"/>
        <v>95088.00000000001</v>
      </c>
      <c r="M10" s="48">
        <f t="shared" si="3"/>
        <v>95088.00000000001</v>
      </c>
      <c r="N10" s="48">
        <f t="shared" si="3"/>
        <v>95088.00000000001</v>
      </c>
      <c r="O10" s="48">
        <f t="shared" si="3"/>
        <v>95088.00000000001</v>
      </c>
      <c r="P10" s="48">
        <f t="shared" si="3"/>
        <v>95088.00000000001</v>
      </c>
      <c r="Q10" s="73">
        <f t="shared" si="3"/>
        <v>95088.00000000001</v>
      </c>
      <c r="R10" s="48">
        <f aca="true" t="shared" si="8" ref="R10:AO10">Q10</f>
        <v>95088.00000000001</v>
      </c>
      <c r="S10" s="48">
        <f t="shared" si="8"/>
        <v>95088.00000000001</v>
      </c>
      <c r="T10" s="73">
        <f t="shared" si="8"/>
        <v>95088.00000000001</v>
      </c>
      <c r="U10" s="48">
        <f t="shared" si="8"/>
        <v>95088.00000000001</v>
      </c>
      <c r="V10" s="48">
        <f t="shared" si="8"/>
        <v>95088.00000000001</v>
      </c>
      <c r="W10" s="73">
        <f t="shared" si="8"/>
        <v>95088.00000000001</v>
      </c>
      <c r="X10" s="48">
        <f t="shared" si="8"/>
        <v>95088.00000000001</v>
      </c>
      <c r="Y10" s="48">
        <f t="shared" si="8"/>
        <v>95088.00000000001</v>
      </c>
      <c r="Z10" s="73">
        <f t="shared" si="8"/>
        <v>95088.00000000001</v>
      </c>
      <c r="AA10" s="48">
        <f t="shared" si="8"/>
        <v>95088.00000000001</v>
      </c>
      <c r="AB10" s="48">
        <f t="shared" si="8"/>
        <v>95088.00000000001</v>
      </c>
      <c r="AC10" s="73">
        <f t="shared" si="8"/>
        <v>95088.00000000001</v>
      </c>
      <c r="AD10" s="48">
        <f t="shared" si="8"/>
        <v>95088.00000000001</v>
      </c>
      <c r="AE10" s="48">
        <f t="shared" si="8"/>
        <v>95088.00000000001</v>
      </c>
      <c r="AF10" s="73">
        <f t="shared" si="8"/>
        <v>95088.00000000001</v>
      </c>
      <c r="AG10" s="48">
        <f t="shared" si="8"/>
        <v>95088.00000000001</v>
      </c>
      <c r="AH10" s="48">
        <f t="shared" si="8"/>
        <v>95088.00000000001</v>
      </c>
      <c r="AI10" s="73">
        <f t="shared" si="8"/>
        <v>95088.00000000001</v>
      </c>
      <c r="AJ10" s="48">
        <f t="shared" si="8"/>
        <v>95088.00000000001</v>
      </c>
      <c r="AK10" s="48">
        <f t="shared" si="8"/>
        <v>95088.00000000001</v>
      </c>
      <c r="AL10" s="73">
        <f t="shared" si="8"/>
        <v>95088.00000000001</v>
      </c>
      <c r="AM10" s="48">
        <f t="shared" si="8"/>
        <v>95088.00000000001</v>
      </c>
      <c r="AN10" s="48">
        <f t="shared" si="8"/>
        <v>95088.00000000001</v>
      </c>
      <c r="AO10" s="73">
        <f t="shared" si="8"/>
        <v>95088.00000000001</v>
      </c>
      <c r="AP10" s="48">
        <f aca="true" t="shared" si="9" ref="AP10:BE10">AO10</f>
        <v>95088.00000000001</v>
      </c>
      <c r="AQ10" s="48">
        <f t="shared" si="9"/>
        <v>95088.00000000001</v>
      </c>
      <c r="AR10" s="73">
        <f t="shared" si="9"/>
        <v>95088.00000000001</v>
      </c>
      <c r="AS10" s="48">
        <f t="shared" si="9"/>
        <v>95088.00000000001</v>
      </c>
      <c r="AT10" s="48">
        <f t="shared" si="9"/>
        <v>95088.00000000001</v>
      </c>
      <c r="AU10" s="73">
        <f t="shared" si="9"/>
        <v>95088.00000000001</v>
      </c>
      <c r="AV10" s="48">
        <f t="shared" si="9"/>
        <v>95088.00000000001</v>
      </c>
      <c r="AW10" s="48">
        <f t="shared" si="9"/>
        <v>95088.00000000001</v>
      </c>
      <c r="AX10" s="73">
        <f t="shared" si="9"/>
        <v>95088.00000000001</v>
      </c>
      <c r="AY10" s="48">
        <f t="shared" si="9"/>
        <v>95088.00000000001</v>
      </c>
      <c r="AZ10" s="48">
        <f t="shared" si="9"/>
        <v>95088.00000000001</v>
      </c>
      <c r="BA10" s="73">
        <f t="shared" si="9"/>
        <v>95088.00000000001</v>
      </c>
      <c r="BB10" s="48">
        <f t="shared" si="9"/>
        <v>95088.00000000001</v>
      </c>
      <c r="BC10" s="48">
        <f t="shared" si="9"/>
        <v>95088.00000000001</v>
      </c>
      <c r="BD10" s="73">
        <f t="shared" si="9"/>
        <v>95088.00000000001</v>
      </c>
      <c r="BE10" s="48">
        <f t="shared" si="9"/>
        <v>95088.00000000001</v>
      </c>
    </row>
    <row r="11" spans="1:57" s="13" customFormat="1" ht="15.75">
      <c r="A11" s="38" t="s">
        <v>49</v>
      </c>
      <c r="B11" s="44" t="s">
        <v>53</v>
      </c>
      <c r="C11" s="18"/>
      <c r="D11" s="71">
        <v>2</v>
      </c>
      <c r="E11" s="71" t="s">
        <v>34</v>
      </c>
      <c r="F11" s="98">
        <f>64000*1.12</f>
        <v>71680</v>
      </c>
      <c r="G11" s="98">
        <f>F11*D11</f>
        <v>143360</v>
      </c>
      <c r="H11" s="98">
        <f t="shared" si="3"/>
        <v>143360</v>
      </c>
      <c r="I11" s="48">
        <f t="shared" si="3"/>
        <v>143360</v>
      </c>
      <c r="J11" s="48">
        <f t="shared" si="3"/>
        <v>143360</v>
      </c>
      <c r="K11" s="48">
        <f t="shared" si="3"/>
        <v>143360</v>
      </c>
      <c r="L11" s="48">
        <f t="shared" si="3"/>
        <v>143360</v>
      </c>
      <c r="M11" s="48">
        <f t="shared" si="3"/>
        <v>143360</v>
      </c>
      <c r="N11" s="48">
        <f t="shared" si="3"/>
        <v>143360</v>
      </c>
      <c r="O11" s="48">
        <f t="shared" si="3"/>
        <v>143360</v>
      </c>
      <c r="P11" s="48">
        <f t="shared" si="3"/>
        <v>143360</v>
      </c>
      <c r="Q11" s="73">
        <f t="shared" si="3"/>
        <v>143360</v>
      </c>
      <c r="R11" s="48">
        <f aca="true" t="shared" si="10" ref="R11:AO11">Q11</f>
        <v>143360</v>
      </c>
      <c r="S11" s="48">
        <f t="shared" si="10"/>
        <v>143360</v>
      </c>
      <c r="T11" s="73">
        <f t="shared" si="10"/>
        <v>143360</v>
      </c>
      <c r="U11" s="48">
        <f t="shared" si="10"/>
        <v>143360</v>
      </c>
      <c r="V11" s="48">
        <f t="shared" si="10"/>
        <v>143360</v>
      </c>
      <c r="W11" s="73">
        <f t="shared" si="10"/>
        <v>143360</v>
      </c>
      <c r="X11" s="48">
        <f t="shared" si="10"/>
        <v>143360</v>
      </c>
      <c r="Y11" s="48">
        <f t="shared" si="10"/>
        <v>143360</v>
      </c>
      <c r="Z11" s="73">
        <f t="shared" si="10"/>
        <v>143360</v>
      </c>
      <c r="AA11" s="48">
        <f t="shared" si="10"/>
        <v>143360</v>
      </c>
      <c r="AB11" s="48">
        <f t="shared" si="10"/>
        <v>143360</v>
      </c>
      <c r="AC11" s="73">
        <f t="shared" si="10"/>
        <v>143360</v>
      </c>
      <c r="AD11" s="48">
        <f t="shared" si="10"/>
        <v>143360</v>
      </c>
      <c r="AE11" s="48">
        <f t="shared" si="10"/>
        <v>143360</v>
      </c>
      <c r="AF11" s="73">
        <f t="shared" si="10"/>
        <v>143360</v>
      </c>
      <c r="AG11" s="48">
        <f t="shared" si="10"/>
        <v>143360</v>
      </c>
      <c r="AH11" s="48">
        <f t="shared" si="10"/>
        <v>143360</v>
      </c>
      <c r="AI11" s="73">
        <f t="shared" si="10"/>
        <v>143360</v>
      </c>
      <c r="AJ11" s="48">
        <f t="shared" si="10"/>
        <v>143360</v>
      </c>
      <c r="AK11" s="48">
        <f t="shared" si="10"/>
        <v>143360</v>
      </c>
      <c r="AL11" s="73">
        <f t="shared" si="10"/>
        <v>143360</v>
      </c>
      <c r="AM11" s="48">
        <f t="shared" si="10"/>
        <v>143360</v>
      </c>
      <c r="AN11" s="48">
        <f t="shared" si="10"/>
        <v>143360</v>
      </c>
      <c r="AO11" s="73">
        <f t="shared" si="10"/>
        <v>143360</v>
      </c>
      <c r="AP11" s="48">
        <f aca="true" t="shared" si="11" ref="AP11:BE11">AO11</f>
        <v>143360</v>
      </c>
      <c r="AQ11" s="48">
        <f t="shared" si="11"/>
        <v>143360</v>
      </c>
      <c r="AR11" s="73">
        <f t="shared" si="11"/>
        <v>143360</v>
      </c>
      <c r="AS11" s="48">
        <f t="shared" si="11"/>
        <v>143360</v>
      </c>
      <c r="AT11" s="48">
        <f t="shared" si="11"/>
        <v>143360</v>
      </c>
      <c r="AU11" s="73">
        <f t="shared" si="11"/>
        <v>143360</v>
      </c>
      <c r="AV11" s="48">
        <f t="shared" si="11"/>
        <v>143360</v>
      </c>
      <c r="AW11" s="48">
        <f t="shared" si="11"/>
        <v>143360</v>
      </c>
      <c r="AX11" s="73">
        <f t="shared" si="11"/>
        <v>143360</v>
      </c>
      <c r="AY11" s="48">
        <f t="shared" si="11"/>
        <v>143360</v>
      </c>
      <c r="AZ11" s="48">
        <f t="shared" si="11"/>
        <v>143360</v>
      </c>
      <c r="BA11" s="73">
        <f t="shared" si="11"/>
        <v>143360</v>
      </c>
      <c r="BB11" s="48">
        <f t="shared" si="11"/>
        <v>143360</v>
      </c>
      <c r="BC11" s="48">
        <f t="shared" si="11"/>
        <v>143360</v>
      </c>
      <c r="BD11" s="73">
        <f t="shared" si="11"/>
        <v>143360</v>
      </c>
      <c r="BE11" s="48">
        <f t="shared" si="11"/>
        <v>143360</v>
      </c>
    </row>
    <row r="12" spans="1:57" s="13" customFormat="1" ht="14.25" customHeight="1">
      <c r="A12" s="82" t="s">
        <v>42</v>
      </c>
      <c r="B12" s="83"/>
      <c r="C12" s="18"/>
      <c r="D12" s="128">
        <f>SUM(D7:D11)</f>
        <v>7</v>
      </c>
      <c r="E12" s="71" t="s">
        <v>34</v>
      </c>
      <c r="F12" s="102"/>
      <c r="G12" s="103">
        <f>SUM(G7:G11)</f>
        <v>571984</v>
      </c>
      <c r="H12" s="103">
        <f aca="true" t="shared" si="12" ref="H12:Q12">SUM(H7:H11)</f>
        <v>571984</v>
      </c>
      <c r="I12" s="85">
        <f t="shared" si="12"/>
        <v>571984</v>
      </c>
      <c r="J12" s="85">
        <f t="shared" si="12"/>
        <v>571984</v>
      </c>
      <c r="K12" s="85">
        <f t="shared" si="12"/>
        <v>571984</v>
      </c>
      <c r="L12" s="85">
        <f t="shared" si="12"/>
        <v>571984</v>
      </c>
      <c r="M12" s="85">
        <f t="shared" si="12"/>
        <v>571984</v>
      </c>
      <c r="N12" s="85">
        <f t="shared" si="12"/>
        <v>571984</v>
      </c>
      <c r="O12" s="85">
        <f t="shared" si="12"/>
        <v>571984</v>
      </c>
      <c r="P12" s="85">
        <f t="shared" si="12"/>
        <v>571984</v>
      </c>
      <c r="Q12" s="104">
        <f t="shared" si="12"/>
        <v>571984</v>
      </c>
      <c r="R12" s="85">
        <f aca="true" t="shared" si="13" ref="R12:BE12">SUM(R7:R11)</f>
        <v>571984</v>
      </c>
      <c r="S12" s="85">
        <f t="shared" si="13"/>
        <v>571984</v>
      </c>
      <c r="T12" s="104">
        <f t="shared" si="13"/>
        <v>571984</v>
      </c>
      <c r="U12" s="85">
        <f t="shared" si="13"/>
        <v>571984</v>
      </c>
      <c r="V12" s="85">
        <f t="shared" si="13"/>
        <v>571984</v>
      </c>
      <c r="W12" s="104">
        <f t="shared" si="13"/>
        <v>571984</v>
      </c>
      <c r="X12" s="85">
        <f t="shared" si="13"/>
        <v>571984</v>
      </c>
      <c r="Y12" s="85">
        <f t="shared" si="13"/>
        <v>571984</v>
      </c>
      <c r="Z12" s="104">
        <f t="shared" si="13"/>
        <v>571984</v>
      </c>
      <c r="AA12" s="85">
        <f t="shared" si="13"/>
        <v>571984</v>
      </c>
      <c r="AB12" s="85">
        <f t="shared" si="13"/>
        <v>571984</v>
      </c>
      <c r="AC12" s="104">
        <f t="shared" si="13"/>
        <v>571984</v>
      </c>
      <c r="AD12" s="85">
        <f t="shared" si="13"/>
        <v>571984</v>
      </c>
      <c r="AE12" s="85">
        <f t="shared" si="13"/>
        <v>571984</v>
      </c>
      <c r="AF12" s="104">
        <f t="shared" si="13"/>
        <v>571984</v>
      </c>
      <c r="AG12" s="85">
        <f t="shared" si="13"/>
        <v>571984</v>
      </c>
      <c r="AH12" s="85">
        <f t="shared" si="13"/>
        <v>571984</v>
      </c>
      <c r="AI12" s="104">
        <f t="shared" si="13"/>
        <v>571984</v>
      </c>
      <c r="AJ12" s="85">
        <f t="shared" si="13"/>
        <v>571984</v>
      </c>
      <c r="AK12" s="85">
        <f t="shared" si="13"/>
        <v>571984</v>
      </c>
      <c r="AL12" s="104">
        <f t="shared" si="13"/>
        <v>571984</v>
      </c>
      <c r="AM12" s="85">
        <f t="shared" si="13"/>
        <v>571984</v>
      </c>
      <c r="AN12" s="85">
        <f t="shared" si="13"/>
        <v>571984</v>
      </c>
      <c r="AO12" s="104">
        <f t="shared" si="13"/>
        <v>571984</v>
      </c>
      <c r="AP12" s="85">
        <f t="shared" si="13"/>
        <v>571984</v>
      </c>
      <c r="AQ12" s="85">
        <f t="shared" si="13"/>
        <v>571984</v>
      </c>
      <c r="AR12" s="104">
        <f t="shared" si="13"/>
        <v>571984</v>
      </c>
      <c r="AS12" s="85">
        <f t="shared" si="13"/>
        <v>571984</v>
      </c>
      <c r="AT12" s="85">
        <f t="shared" si="13"/>
        <v>571984</v>
      </c>
      <c r="AU12" s="104">
        <f t="shared" si="13"/>
        <v>571984</v>
      </c>
      <c r="AV12" s="85">
        <f t="shared" si="13"/>
        <v>571984</v>
      </c>
      <c r="AW12" s="85">
        <f t="shared" si="13"/>
        <v>571984</v>
      </c>
      <c r="AX12" s="104">
        <f t="shared" si="13"/>
        <v>571984</v>
      </c>
      <c r="AY12" s="85">
        <f t="shared" si="13"/>
        <v>571984</v>
      </c>
      <c r="AZ12" s="85">
        <f t="shared" si="13"/>
        <v>571984</v>
      </c>
      <c r="BA12" s="104">
        <f t="shared" si="13"/>
        <v>571984</v>
      </c>
      <c r="BB12" s="85">
        <f t="shared" si="13"/>
        <v>571984</v>
      </c>
      <c r="BC12" s="85">
        <f t="shared" si="13"/>
        <v>571984</v>
      </c>
      <c r="BD12" s="104">
        <f t="shared" si="13"/>
        <v>571984</v>
      </c>
      <c r="BE12" s="85">
        <f t="shared" si="13"/>
        <v>571984</v>
      </c>
    </row>
    <row r="13" spans="1:57" s="13" customFormat="1" ht="18" customHeight="1">
      <c r="A13" s="105" t="s">
        <v>51</v>
      </c>
      <c r="B13" s="77"/>
      <c r="C13" s="18"/>
      <c r="D13" s="78"/>
      <c r="E13" s="78"/>
      <c r="F13" s="108"/>
      <c r="G13" s="108"/>
      <c r="H13" s="98"/>
      <c r="I13" s="48"/>
      <c r="J13" s="48"/>
      <c r="K13" s="48"/>
      <c r="L13" s="48"/>
      <c r="M13" s="48"/>
      <c r="N13" s="48"/>
      <c r="O13" s="48"/>
      <c r="P13" s="48"/>
      <c r="Q13" s="73"/>
      <c r="R13" s="48"/>
      <c r="S13" s="48"/>
      <c r="T13" s="73"/>
      <c r="U13" s="48"/>
      <c r="V13" s="48"/>
      <c r="W13" s="73"/>
      <c r="X13" s="48"/>
      <c r="Y13" s="48"/>
      <c r="Z13" s="73"/>
      <c r="AA13" s="48"/>
      <c r="AB13" s="48"/>
      <c r="AC13" s="73"/>
      <c r="AD13" s="48"/>
      <c r="AE13" s="48"/>
      <c r="AF13" s="73"/>
      <c r="AG13" s="48"/>
      <c r="AH13" s="48"/>
      <c r="AI13" s="73"/>
      <c r="AJ13" s="48"/>
      <c r="AK13" s="48"/>
      <c r="AL13" s="73"/>
      <c r="AM13" s="48"/>
      <c r="AN13" s="48"/>
      <c r="AO13" s="73"/>
      <c r="AP13" s="48"/>
      <c r="AQ13" s="48"/>
      <c r="AR13" s="73"/>
      <c r="AS13" s="48"/>
      <c r="AT13" s="48"/>
      <c r="AU13" s="73"/>
      <c r="AV13" s="48"/>
      <c r="AW13" s="48"/>
      <c r="AX13" s="73"/>
      <c r="AY13" s="48"/>
      <c r="AZ13" s="48"/>
      <c r="BA13" s="73"/>
      <c r="BB13" s="48"/>
      <c r="BC13" s="48"/>
      <c r="BD13" s="73"/>
      <c r="BE13" s="48"/>
    </row>
    <row r="14" spans="1:57" s="13" customFormat="1" ht="15" customHeight="1">
      <c r="A14" s="38" t="s">
        <v>46</v>
      </c>
      <c r="B14" s="44" t="s">
        <v>53</v>
      </c>
      <c r="C14" s="18"/>
      <c r="D14" s="71">
        <v>4</v>
      </c>
      <c r="E14" s="71" t="s">
        <v>34</v>
      </c>
      <c r="F14" s="98">
        <f>64000*1.12</f>
        <v>71680</v>
      </c>
      <c r="G14" s="98">
        <f>F14*D14</f>
        <v>286720</v>
      </c>
      <c r="H14" s="98">
        <f>G14</f>
        <v>286720</v>
      </c>
      <c r="I14" s="48">
        <f aca="true" t="shared" si="14" ref="I14:Q14">H14</f>
        <v>286720</v>
      </c>
      <c r="J14" s="48">
        <f t="shared" si="14"/>
        <v>286720</v>
      </c>
      <c r="K14" s="48">
        <f t="shared" si="14"/>
        <v>286720</v>
      </c>
      <c r="L14" s="48">
        <f t="shared" si="14"/>
        <v>286720</v>
      </c>
      <c r="M14" s="48">
        <f t="shared" si="14"/>
        <v>286720</v>
      </c>
      <c r="N14" s="48">
        <f t="shared" si="14"/>
        <v>286720</v>
      </c>
      <c r="O14" s="48">
        <f t="shared" si="14"/>
        <v>286720</v>
      </c>
      <c r="P14" s="48">
        <f t="shared" si="14"/>
        <v>286720</v>
      </c>
      <c r="Q14" s="73">
        <f t="shared" si="14"/>
        <v>286720</v>
      </c>
      <c r="R14" s="48">
        <f aca="true" t="shared" si="15" ref="R14:AO14">Q14</f>
        <v>286720</v>
      </c>
      <c r="S14" s="48">
        <f t="shared" si="15"/>
        <v>286720</v>
      </c>
      <c r="T14" s="73">
        <f t="shared" si="15"/>
        <v>286720</v>
      </c>
      <c r="U14" s="48">
        <f t="shared" si="15"/>
        <v>286720</v>
      </c>
      <c r="V14" s="48">
        <f t="shared" si="15"/>
        <v>286720</v>
      </c>
      <c r="W14" s="73">
        <f t="shared" si="15"/>
        <v>286720</v>
      </c>
      <c r="X14" s="48">
        <f t="shared" si="15"/>
        <v>286720</v>
      </c>
      <c r="Y14" s="48">
        <f t="shared" si="15"/>
        <v>286720</v>
      </c>
      <c r="Z14" s="73">
        <f t="shared" si="15"/>
        <v>286720</v>
      </c>
      <c r="AA14" s="48">
        <f t="shared" si="15"/>
        <v>286720</v>
      </c>
      <c r="AB14" s="48">
        <f t="shared" si="15"/>
        <v>286720</v>
      </c>
      <c r="AC14" s="73">
        <f t="shared" si="15"/>
        <v>286720</v>
      </c>
      <c r="AD14" s="48">
        <f t="shared" si="15"/>
        <v>286720</v>
      </c>
      <c r="AE14" s="48">
        <f t="shared" si="15"/>
        <v>286720</v>
      </c>
      <c r="AF14" s="73">
        <f t="shared" si="15"/>
        <v>286720</v>
      </c>
      <c r="AG14" s="48">
        <f t="shared" si="15"/>
        <v>286720</v>
      </c>
      <c r="AH14" s="48">
        <f t="shared" si="15"/>
        <v>286720</v>
      </c>
      <c r="AI14" s="73">
        <f t="shared" si="15"/>
        <v>286720</v>
      </c>
      <c r="AJ14" s="48">
        <f t="shared" si="15"/>
        <v>286720</v>
      </c>
      <c r="AK14" s="48">
        <f t="shared" si="15"/>
        <v>286720</v>
      </c>
      <c r="AL14" s="73">
        <f t="shared" si="15"/>
        <v>286720</v>
      </c>
      <c r="AM14" s="48">
        <f t="shared" si="15"/>
        <v>286720</v>
      </c>
      <c r="AN14" s="48">
        <f t="shared" si="15"/>
        <v>286720</v>
      </c>
      <c r="AO14" s="73">
        <f t="shared" si="15"/>
        <v>286720</v>
      </c>
      <c r="AP14" s="48">
        <f aca="true" t="shared" si="16" ref="AP14:BE14">AO14</f>
        <v>286720</v>
      </c>
      <c r="AQ14" s="48">
        <f t="shared" si="16"/>
        <v>286720</v>
      </c>
      <c r="AR14" s="73">
        <f t="shared" si="16"/>
        <v>286720</v>
      </c>
      <c r="AS14" s="48">
        <f t="shared" si="16"/>
        <v>286720</v>
      </c>
      <c r="AT14" s="48">
        <f t="shared" si="16"/>
        <v>286720</v>
      </c>
      <c r="AU14" s="73">
        <f t="shared" si="16"/>
        <v>286720</v>
      </c>
      <c r="AV14" s="48">
        <f t="shared" si="16"/>
        <v>286720</v>
      </c>
      <c r="AW14" s="48">
        <f t="shared" si="16"/>
        <v>286720</v>
      </c>
      <c r="AX14" s="73">
        <f t="shared" si="16"/>
        <v>286720</v>
      </c>
      <c r="AY14" s="48">
        <f t="shared" si="16"/>
        <v>286720</v>
      </c>
      <c r="AZ14" s="48">
        <f t="shared" si="16"/>
        <v>286720</v>
      </c>
      <c r="BA14" s="73">
        <f t="shared" si="16"/>
        <v>286720</v>
      </c>
      <c r="BB14" s="48">
        <f t="shared" si="16"/>
        <v>286720</v>
      </c>
      <c r="BC14" s="48">
        <f t="shared" si="16"/>
        <v>286720</v>
      </c>
      <c r="BD14" s="73">
        <f t="shared" si="16"/>
        <v>286720</v>
      </c>
      <c r="BE14" s="48">
        <f t="shared" si="16"/>
        <v>286720</v>
      </c>
    </row>
    <row r="15" spans="1:57" s="13" customFormat="1" ht="15" customHeight="1">
      <c r="A15" s="82" t="s">
        <v>43</v>
      </c>
      <c r="B15" s="83"/>
      <c r="C15" s="18"/>
      <c r="D15" s="128">
        <f>SUM(D14:D14)</f>
        <v>4</v>
      </c>
      <c r="E15" s="71" t="s">
        <v>34</v>
      </c>
      <c r="F15" s="102"/>
      <c r="G15" s="103">
        <f>SUM(G14:G14)</f>
        <v>286720</v>
      </c>
      <c r="H15" s="103">
        <f aca="true" t="shared" si="17" ref="H15:Q15">SUM(H14:H14)</f>
        <v>286720</v>
      </c>
      <c r="I15" s="85">
        <f t="shared" si="17"/>
        <v>286720</v>
      </c>
      <c r="J15" s="85">
        <f t="shared" si="17"/>
        <v>286720</v>
      </c>
      <c r="K15" s="85">
        <f t="shared" si="17"/>
        <v>286720</v>
      </c>
      <c r="L15" s="85">
        <f t="shared" si="17"/>
        <v>286720</v>
      </c>
      <c r="M15" s="85">
        <f t="shared" si="17"/>
        <v>286720</v>
      </c>
      <c r="N15" s="85">
        <f t="shared" si="17"/>
        <v>286720</v>
      </c>
      <c r="O15" s="85">
        <f t="shared" si="17"/>
        <v>286720</v>
      </c>
      <c r="P15" s="85">
        <f t="shared" si="17"/>
        <v>286720</v>
      </c>
      <c r="Q15" s="104">
        <f t="shared" si="17"/>
        <v>286720</v>
      </c>
      <c r="R15" s="85">
        <f aca="true" t="shared" si="18" ref="R15:BE15">SUM(R14:R14)</f>
        <v>286720</v>
      </c>
      <c r="S15" s="85">
        <f t="shared" si="18"/>
        <v>286720</v>
      </c>
      <c r="T15" s="104">
        <f t="shared" si="18"/>
        <v>286720</v>
      </c>
      <c r="U15" s="85">
        <f t="shared" si="18"/>
        <v>286720</v>
      </c>
      <c r="V15" s="85">
        <f t="shared" si="18"/>
        <v>286720</v>
      </c>
      <c r="W15" s="104">
        <f t="shared" si="18"/>
        <v>286720</v>
      </c>
      <c r="X15" s="85">
        <f t="shared" si="18"/>
        <v>286720</v>
      </c>
      <c r="Y15" s="85">
        <f t="shared" si="18"/>
        <v>286720</v>
      </c>
      <c r="Z15" s="104">
        <f t="shared" si="18"/>
        <v>286720</v>
      </c>
      <c r="AA15" s="85">
        <f t="shared" si="18"/>
        <v>286720</v>
      </c>
      <c r="AB15" s="85">
        <f t="shared" si="18"/>
        <v>286720</v>
      </c>
      <c r="AC15" s="104">
        <f t="shared" si="18"/>
        <v>286720</v>
      </c>
      <c r="AD15" s="85">
        <f t="shared" si="18"/>
        <v>286720</v>
      </c>
      <c r="AE15" s="85">
        <f t="shared" si="18"/>
        <v>286720</v>
      </c>
      <c r="AF15" s="104">
        <f t="shared" si="18"/>
        <v>286720</v>
      </c>
      <c r="AG15" s="85">
        <f t="shared" si="18"/>
        <v>286720</v>
      </c>
      <c r="AH15" s="85">
        <f t="shared" si="18"/>
        <v>286720</v>
      </c>
      <c r="AI15" s="104">
        <f t="shared" si="18"/>
        <v>286720</v>
      </c>
      <c r="AJ15" s="85">
        <f t="shared" si="18"/>
        <v>286720</v>
      </c>
      <c r="AK15" s="85">
        <f t="shared" si="18"/>
        <v>286720</v>
      </c>
      <c r="AL15" s="104">
        <f t="shared" si="18"/>
        <v>286720</v>
      </c>
      <c r="AM15" s="85">
        <f t="shared" si="18"/>
        <v>286720</v>
      </c>
      <c r="AN15" s="85">
        <f t="shared" si="18"/>
        <v>286720</v>
      </c>
      <c r="AO15" s="104">
        <f t="shared" si="18"/>
        <v>286720</v>
      </c>
      <c r="AP15" s="85">
        <f t="shared" si="18"/>
        <v>286720</v>
      </c>
      <c r="AQ15" s="85">
        <f t="shared" si="18"/>
        <v>286720</v>
      </c>
      <c r="AR15" s="104">
        <f t="shared" si="18"/>
        <v>286720</v>
      </c>
      <c r="AS15" s="85">
        <f t="shared" si="18"/>
        <v>286720</v>
      </c>
      <c r="AT15" s="85">
        <f t="shared" si="18"/>
        <v>286720</v>
      </c>
      <c r="AU15" s="104">
        <f t="shared" si="18"/>
        <v>286720</v>
      </c>
      <c r="AV15" s="85">
        <f t="shared" si="18"/>
        <v>286720</v>
      </c>
      <c r="AW15" s="85">
        <f t="shared" si="18"/>
        <v>286720</v>
      </c>
      <c r="AX15" s="104">
        <f t="shared" si="18"/>
        <v>286720</v>
      </c>
      <c r="AY15" s="85">
        <f t="shared" si="18"/>
        <v>286720</v>
      </c>
      <c r="AZ15" s="85">
        <f t="shared" si="18"/>
        <v>286720</v>
      </c>
      <c r="BA15" s="104">
        <f t="shared" si="18"/>
        <v>286720</v>
      </c>
      <c r="BB15" s="85">
        <f t="shared" si="18"/>
        <v>286720</v>
      </c>
      <c r="BC15" s="85">
        <f t="shared" si="18"/>
        <v>286720</v>
      </c>
      <c r="BD15" s="104">
        <f t="shared" si="18"/>
        <v>286720</v>
      </c>
      <c r="BE15" s="85">
        <f t="shared" si="18"/>
        <v>286720</v>
      </c>
    </row>
    <row r="16" spans="1:57" s="13" customFormat="1" ht="18" customHeight="1">
      <c r="A16" s="105" t="s">
        <v>52</v>
      </c>
      <c r="B16" s="77"/>
      <c r="C16" s="18"/>
      <c r="D16" s="78"/>
      <c r="E16" s="78"/>
      <c r="F16" s="107"/>
      <c r="G16" s="108"/>
      <c r="H16" s="98"/>
      <c r="I16" s="48"/>
      <c r="J16" s="48"/>
      <c r="K16" s="48"/>
      <c r="L16" s="48"/>
      <c r="M16" s="48"/>
      <c r="N16" s="48"/>
      <c r="O16" s="48"/>
      <c r="P16" s="48"/>
      <c r="Q16" s="73"/>
      <c r="R16" s="48"/>
      <c r="S16" s="48"/>
      <c r="T16" s="73"/>
      <c r="U16" s="48"/>
      <c r="V16" s="48"/>
      <c r="W16" s="73"/>
      <c r="X16" s="48"/>
      <c r="Y16" s="48"/>
      <c r="Z16" s="73"/>
      <c r="AA16" s="48"/>
      <c r="AB16" s="48"/>
      <c r="AC16" s="73"/>
      <c r="AD16" s="48"/>
      <c r="AE16" s="48"/>
      <c r="AF16" s="73"/>
      <c r="AG16" s="48"/>
      <c r="AH16" s="48"/>
      <c r="AI16" s="73"/>
      <c r="AJ16" s="48"/>
      <c r="AK16" s="48"/>
      <c r="AL16" s="73"/>
      <c r="AM16" s="48"/>
      <c r="AN16" s="48"/>
      <c r="AO16" s="73"/>
      <c r="AP16" s="48"/>
      <c r="AQ16" s="48"/>
      <c r="AR16" s="73"/>
      <c r="AS16" s="48"/>
      <c r="AT16" s="48"/>
      <c r="AU16" s="73"/>
      <c r="AV16" s="48"/>
      <c r="AW16" s="48"/>
      <c r="AX16" s="73"/>
      <c r="AY16" s="48"/>
      <c r="AZ16" s="48"/>
      <c r="BA16" s="73"/>
      <c r="BB16" s="48"/>
      <c r="BC16" s="48"/>
      <c r="BD16" s="73"/>
      <c r="BE16" s="48"/>
    </row>
    <row r="17" spans="1:57" s="13" customFormat="1" ht="15" customHeight="1">
      <c r="A17" s="38" t="s">
        <v>46</v>
      </c>
      <c r="B17" s="18" t="s">
        <v>53</v>
      </c>
      <c r="C17" s="18"/>
      <c r="D17" s="71">
        <v>8</v>
      </c>
      <c r="E17" s="71" t="s">
        <v>34</v>
      </c>
      <c r="F17" s="98">
        <f>64000*1.12</f>
        <v>71680</v>
      </c>
      <c r="G17" s="98">
        <f>F17*D17</f>
        <v>573440</v>
      </c>
      <c r="H17" s="98">
        <f>G17</f>
        <v>573440</v>
      </c>
      <c r="I17" s="48">
        <f aca="true" t="shared" si="19" ref="I17:Q17">H17</f>
        <v>573440</v>
      </c>
      <c r="J17" s="48">
        <f t="shared" si="19"/>
        <v>573440</v>
      </c>
      <c r="K17" s="48">
        <f t="shared" si="19"/>
        <v>573440</v>
      </c>
      <c r="L17" s="48">
        <f t="shared" si="19"/>
        <v>573440</v>
      </c>
      <c r="M17" s="48">
        <f t="shared" si="19"/>
        <v>573440</v>
      </c>
      <c r="N17" s="48">
        <f t="shared" si="19"/>
        <v>573440</v>
      </c>
      <c r="O17" s="48">
        <f t="shared" si="19"/>
        <v>573440</v>
      </c>
      <c r="P17" s="48">
        <f t="shared" si="19"/>
        <v>573440</v>
      </c>
      <c r="Q17" s="73">
        <f t="shared" si="19"/>
        <v>573440</v>
      </c>
      <c r="R17" s="48">
        <f aca="true" t="shared" si="20" ref="R17:AO17">Q17</f>
        <v>573440</v>
      </c>
      <c r="S17" s="48">
        <f t="shared" si="20"/>
        <v>573440</v>
      </c>
      <c r="T17" s="73">
        <f t="shared" si="20"/>
        <v>573440</v>
      </c>
      <c r="U17" s="48">
        <f t="shared" si="20"/>
        <v>573440</v>
      </c>
      <c r="V17" s="48">
        <f t="shared" si="20"/>
        <v>573440</v>
      </c>
      <c r="W17" s="73">
        <f t="shared" si="20"/>
        <v>573440</v>
      </c>
      <c r="X17" s="48">
        <f t="shared" si="20"/>
        <v>573440</v>
      </c>
      <c r="Y17" s="48">
        <f t="shared" si="20"/>
        <v>573440</v>
      </c>
      <c r="Z17" s="73">
        <f t="shared" si="20"/>
        <v>573440</v>
      </c>
      <c r="AA17" s="48">
        <f t="shared" si="20"/>
        <v>573440</v>
      </c>
      <c r="AB17" s="48">
        <f t="shared" si="20"/>
        <v>573440</v>
      </c>
      <c r="AC17" s="73">
        <f t="shared" si="20"/>
        <v>573440</v>
      </c>
      <c r="AD17" s="48">
        <f t="shared" si="20"/>
        <v>573440</v>
      </c>
      <c r="AE17" s="48">
        <f t="shared" si="20"/>
        <v>573440</v>
      </c>
      <c r="AF17" s="73">
        <f t="shared" si="20"/>
        <v>573440</v>
      </c>
      <c r="AG17" s="48">
        <f t="shared" si="20"/>
        <v>573440</v>
      </c>
      <c r="AH17" s="48">
        <f t="shared" si="20"/>
        <v>573440</v>
      </c>
      <c r="AI17" s="73">
        <f t="shared" si="20"/>
        <v>573440</v>
      </c>
      <c r="AJ17" s="48">
        <f t="shared" si="20"/>
        <v>573440</v>
      </c>
      <c r="AK17" s="48">
        <f t="shared" si="20"/>
        <v>573440</v>
      </c>
      <c r="AL17" s="73">
        <f t="shared" si="20"/>
        <v>573440</v>
      </c>
      <c r="AM17" s="48">
        <f t="shared" si="20"/>
        <v>573440</v>
      </c>
      <c r="AN17" s="48">
        <f t="shared" si="20"/>
        <v>573440</v>
      </c>
      <c r="AO17" s="73">
        <f t="shared" si="20"/>
        <v>573440</v>
      </c>
      <c r="AP17" s="48">
        <f aca="true" t="shared" si="21" ref="AP17:BE17">AO17</f>
        <v>573440</v>
      </c>
      <c r="AQ17" s="48">
        <f t="shared" si="21"/>
        <v>573440</v>
      </c>
      <c r="AR17" s="73">
        <f t="shared" si="21"/>
        <v>573440</v>
      </c>
      <c r="AS17" s="48">
        <f t="shared" si="21"/>
        <v>573440</v>
      </c>
      <c r="AT17" s="48">
        <f t="shared" si="21"/>
        <v>573440</v>
      </c>
      <c r="AU17" s="73">
        <f t="shared" si="21"/>
        <v>573440</v>
      </c>
      <c r="AV17" s="48">
        <f t="shared" si="21"/>
        <v>573440</v>
      </c>
      <c r="AW17" s="48">
        <f t="shared" si="21"/>
        <v>573440</v>
      </c>
      <c r="AX17" s="73">
        <f t="shared" si="21"/>
        <v>573440</v>
      </c>
      <c r="AY17" s="48">
        <f t="shared" si="21"/>
        <v>573440</v>
      </c>
      <c r="AZ17" s="48">
        <f t="shared" si="21"/>
        <v>573440</v>
      </c>
      <c r="BA17" s="73">
        <f t="shared" si="21"/>
        <v>573440</v>
      </c>
      <c r="BB17" s="48">
        <f t="shared" si="21"/>
        <v>573440</v>
      </c>
      <c r="BC17" s="48">
        <f t="shared" si="21"/>
        <v>573440</v>
      </c>
      <c r="BD17" s="73">
        <f t="shared" si="21"/>
        <v>573440</v>
      </c>
      <c r="BE17" s="48">
        <f t="shared" si="21"/>
        <v>573440</v>
      </c>
    </row>
    <row r="18" spans="1:57" s="13" customFormat="1" ht="15.75">
      <c r="A18" s="38" t="s">
        <v>49</v>
      </c>
      <c r="B18" s="44" t="s">
        <v>53</v>
      </c>
      <c r="C18" s="18"/>
      <c r="D18" s="71">
        <v>6</v>
      </c>
      <c r="E18" s="71" t="s">
        <v>34</v>
      </c>
      <c r="F18" s="98">
        <f>64000*1.12</f>
        <v>71680</v>
      </c>
      <c r="G18" s="98">
        <f>F18*D18</f>
        <v>430080</v>
      </c>
      <c r="H18" s="98">
        <f aca="true" t="shared" si="22" ref="H18:Q20">G18</f>
        <v>430080</v>
      </c>
      <c r="I18" s="48">
        <f t="shared" si="22"/>
        <v>430080</v>
      </c>
      <c r="J18" s="48">
        <f t="shared" si="22"/>
        <v>430080</v>
      </c>
      <c r="K18" s="48">
        <f t="shared" si="22"/>
        <v>430080</v>
      </c>
      <c r="L18" s="48">
        <f t="shared" si="22"/>
        <v>430080</v>
      </c>
      <c r="M18" s="48">
        <f t="shared" si="22"/>
        <v>430080</v>
      </c>
      <c r="N18" s="48">
        <f t="shared" si="22"/>
        <v>430080</v>
      </c>
      <c r="O18" s="48">
        <f t="shared" si="22"/>
        <v>430080</v>
      </c>
      <c r="P18" s="48">
        <f t="shared" si="22"/>
        <v>430080</v>
      </c>
      <c r="Q18" s="73">
        <f t="shared" si="22"/>
        <v>430080</v>
      </c>
      <c r="R18" s="48">
        <f aca="true" t="shared" si="23" ref="R18:AO18">Q18</f>
        <v>430080</v>
      </c>
      <c r="S18" s="48">
        <f t="shared" si="23"/>
        <v>430080</v>
      </c>
      <c r="T18" s="73">
        <f t="shared" si="23"/>
        <v>430080</v>
      </c>
      <c r="U18" s="48">
        <f t="shared" si="23"/>
        <v>430080</v>
      </c>
      <c r="V18" s="48">
        <f t="shared" si="23"/>
        <v>430080</v>
      </c>
      <c r="W18" s="73">
        <f t="shared" si="23"/>
        <v>430080</v>
      </c>
      <c r="X18" s="48">
        <f t="shared" si="23"/>
        <v>430080</v>
      </c>
      <c r="Y18" s="48">
        <f t="shared" si="23"/>
        <v>430080</v>
      </c>
      <c r="Z18" s="73">
        <f t="shared" si="23"/>
        <v>430080</v>
      </c>
      <c r="AA18" s="48">
        <f t="shared" si="23"/>
        <v>430080</v>
      </c>
      <c r="AB18" s="48">
        <f t="shared" si="23"/>
        <v>430080</v>
      </c>
      <c r="AC18" s="73">
        <f t="shared" si="23"/>
        <v>430080</v>
      </c>
      <c r="AD18" s="48">
        <f t="shared" si="23"/>
        <v>430080</v>
      </c>
      <c r="AE18" s="48">
        <f t="shared" si="23"/>
        <v>430080</v>
      </c>
      <c r="AF18" s="73">
        <f t="shared" si="23"/>
        <v>430080</v>
      </c>
      <c r="AG18" s="48">
        <f t="shared" si="23"/>
        <v>430080</v>
      </c>
      <c r="AH18" s="48">
        <f t="shared" si="23"/>
        <v>430080</v>
      </c>
      <c r="AI18" s="73">
        <f t="shared" si="23"/>
        <v>430080</v>
      </c>
      <c r="AJ18" s="48">
        <f t="shared" si="23"/>
        <v>430080</v>
      </c>
      <c r="AK18" s="48">
        <f t="shared" si="23"/>
        <v>430080</v>
      </c>
      <c r="AL18" s="73">
        <f t="shared" si="23"/>
        <v>430080</v>
      </c>
      <c r="AM18" s="48">
        <f t="shared" si="23"/>
        <v>430080</v>
      </c>
      <c r="AN18" s="48">
        <f t="shared" si="23"/>
        <v>430080</v>
      </c>
      <c r="AO18" s="73">
        <f t="shared" si="23"/>
        <v>430080</v>
      </c>
      <c r="AP18" s="48">
        <f aca="true" t="shared" si="24" ref="AP18:BE18">AO18</f>
        <v>430080</v>
      </c>
      <c r="AQ18" s="48">
        <f t="shared" si="24"/>
        <v>430080</v>
      </c>
      <c r="AR18" s="73">
        <f t="shared" si="24"/>
        <v>430080</v>
      </c>
      <c r="AS18" s="48">
        <f t="shared" si="24"/>
        <v>430080</v>
      </c>
      <c r="AT18" s="48">
        <f t="shared" si="24"/>
        <v>430080</v>
      </c>
      <c r="AU18" s="73">
        <f t="shared" si="24"/>
        <v>430080</v>
      </c>
      <c r="AV18" s="48">
        <f t="shared" si="24"/>
        <v>430080</v>
      </c>
      <c r="AW18" s="48">
        <f t="shared" si="24"/>
        <v>430080</v>
      </c>
      <c r="AX18" s="73">
        <f t="shared" si="24"/>
        <v>430080</v>
      </c>
      <c r="AY18" s="48">
        <f t="shared" si="24"/>
        <v>430080</v>
      </c>
      <c r="AZ18" s="48">
        <f t="shared" si="24"/>
        <v>430080</v>
      </c>
      <c r="BA18" s="73">
        <f t="shared" si="24"/>
        <v>430080</v>
      </c>
      <c r="BB18" s="48">
        <f t="shared" si="24"/>
        <v>430080</v>
      </c>
      <c r="BC18" s="48">
        <f t="shared" si="24"/>
        <v>430080</v>
      </c>
      <c r="BD18" s="73">
        <f t="shared" si="24"/>
        <v>430080</v>
      </c>
      <c r="BE18" s="48">
        <f t="shared" si="24"/>
        <v>430080</v>
      </c>
    </row>
    <row r="19" spans="1:57" s="13" customFormat="1" ht="15.75">
      <c r="A19" s="38" t="s">
        <v>17</v>
      </c>
      <c r="B19" s="44" t="s">
        <v>18</v>
      </c>
      <c r="C19" s="18"/>
      <c r="D19" s="71">
        <v>4</v>
      </c>
      <c r="E19" s="71" t="s">
        <v>34</v>
      </c>
      <c r="F19" s="98">
        <f>84900*1.12</f>
        <v>95088.00000000001</v>
      </c>
      <c r="G19" s="98">
        <f>F19*D19</f>
        <v>380352.00000000006</v>
      </c>
      <c r="H19" s="98">
        <f t="shared" si="22"/>
        <v>380352.00000000006</v>
      </c>
      <c r="I19" s="48">
        <f t="shared" si="22"/>
        <v>380352.00000000006</v>
      </c>
      <c r="J19" s="48">
        <f t="shared" si="22"/>
        <v>380352.00000000006</v>
      </c>
      <c r="K19" s="48">
        <f t="shared" si="22"/>
        <v>380352.00000000006</v>
      </c>
      <c r="L19" s="48">
        <f t="shared" si="22"/>
        <v>380352.00000000006</v>
      </c>
      <c r="M19" s="48">
        <f t="shared" si="22"/>
        <v>380352.00000000006</v>
      </c>
      <c r="N19" s="48">
        <f t="shared" si="22"/>
        <v>380352.00000000006</v>
      </c>
      <c r="O19" s="48">
        <f t="shared" si="22"/>
        <v>380352.00000000006</v>
      </c>
      <c r="P19" s="48">
        <f t="shared" si="22"/>
        <v>380352.00000000006</v>
      </c>
      <c r="Q19" s="73">
        <f t="shared" si="22"/>
        <v>380352.00000000006</v>
      </c>
      <c r="R19" s="48">
        <f aca="true" t="shared" si="25" ref="R19:AO19">Q19</f>
        <v>380352.00000000006</v>
      </c>
      <c r="S19" s="48">
        <f t="shared" si="25"/>
        <v>380352.00000000006</v>
      </c>
      <c r="T19" s="73">
        <f t="shared" si="25"/>
        <v>380352.00000000006</v>
      </c>
      <c r="U19" s="48">
        <f t="shared" si="25"/>
        <v>380352.00000000006</v>
      </c>
      <c r="V19" s="48">
        <f t="shared" si="25"/>
        <v>380352.00000000006</v>
      </c>
      <c r="W19" s="73">
        <f t="shared" si="25"/>
        <v>380352.00000000006</v>
      </c>
      <c r="X19" s="48">
        <f t="shared" si="25"/>
        <v>380352.00000000006</v>
      </c>
      <c r="Y19" s="48">
        <f t="shared" si="25"/>
        <v>380352.00000000006</v>
      </c>
      <c r="Z19" s="73">
        <f t="shared" si="25"/>
        <v>380352.00000000006</v>
      </c>
      <c r="AA19" s="48">
        <f t="shared" si="25"/>
        <v>380352.00000000006</v>
      </c>
      <c r="AB19" s="48">
        <f t="shared" si="25"/>
        <v>380352.00000000006</v>
      </c>
      <c r="AC19" s="73">
        <f t="shared" si="25"/>
        <v>380352.00000000006</v>
      </c>
      <c r="AD19" s="48">
        <f t="shared" si="25"/>
        <v>380352.00000000006</v>
      </c>
      <c r="AE19" s="48">
        <f t="shared" si="25"/>
        <v>380352.00000000006</v>
      </c>
      <c r="AF19" s="73">
        <f t="shared" si="25"/>
        <v>380352.00000000006</v>
      </c>
      <c r="AG19" s="48">
        <f t="shared" si="25"/>
        <v>380352.00000000006</v>
      </c>
      <c r="AH19" s="48">
        <f t="shared" si="25"/>
        <v>380352.00000000006</v>
      </c>
      <c r="AI19" s="73">
        <f t="shared" si="25"/>
        <v>380352.00000000006</v>
      </c>
      <c r="AJ19" s="48">
        <f t="shared" si="25"/>
        <v>380352.00000000006</v>
      </c>
      <c r="AK19" s="48">
        <f t="shared" si="25"/>
        <v>380352.00000000006</v>
      </c>
      <c r="AL19" s="73">
        <f t="shared" si="25"/>
        <v>380352.00000000006</v>
      </c>
      <c r="AM19" s="48">
        <f t="shared" si="25"/>
        <v>380352.00000000006</v>
      </c>
      <c r="AN19" s="48">
        <f t="shared" si="25"/>
        <v>380352.00000000006</v>
      </c>
      <c r="AO19" s="73">
        <f t="shared" si="25"/>
        <v>380352.00000000006</v>
      </c>
      <c r="AP19" s="48">
        <f aca="true" t="shared" si="26" ref="AP19:BE19">AO19</f>
        <v>380352.00000000006</v>
      </c>
      <c r="AQ19" s="48">
        <f t="shared" si="26"/>
        <v>380352.00000000006</v>
      </c>
      <c r="AR19" s="73">
        <f t="shared" si="26"/>
        <v>380352.00000000006</v>
      </c>
      <c r="AS19" s="48">
        <f t="shared" si="26"/>
        <v>380352.00000000006</v>
      </c>
      <c r="AT19" s="48">
        <f t="shared" si="26"/>
        <v>380352.00000000006</v>
      </c>
      <c r="AU19" s="73">
        <f t="shared" si="26"/>
        <v>380352.00000000006</v>
      </c>
      <c r="AV19" s="48">
        <f t="shared" si="26"/>
        <v>380352.00000000006</v>
      </c>
      <c r="AW19" s="48">
        <f t="shared" si="26"/>
        <v>380352.00000000006</v>
      </c>
      <c r="AX19" s="73">
        <f t="shared" si="26"/>
        <v>380352.00000000006</v>
      </c>
      <c r="AY19" s="48">
        <f t="shared" si="26"/>
        <v>380352.00000000006</v>
      </c>
      <c r="AZ19" s="48">
        <f t="shared" si="26"/>
        <v>380352.00000000006</v>
      </c>
      <c r="BA19" s="73">
        <f t="shared" si="26"/>
        <v>380352.00000000006</v>
      </c>
      <c r="BB19" s="48">
        <f t="shared" si="26"/>
        <v>380352.00000000006</v>
      </c>
      <c r="BC19" s="48">
        <f t="shared" si="26"/>
        <v>380352.00000000006</v>
      </c>
      <c r="BD19" s="73">
        <f t="shared" si="26"/>
        <v>380352.00000000006</v>
      </c>
      <c r="BE19" s="48">
        <f t="shared" si="26"/>
        <v>380352.00000000006</v>
      </c>
    </row>
    <row r="20" spans="1:57" s="13" customFormat="1" ht="15.75">
      <c r="A20" s="38" t="s">
        <v>48</v>
      </c>
      <c r="B20" s="44" t="s">
        <v>48</v>
      </c>
      <c r="C20" s="18"/>
      <c r="D20" s="71">
        <v>1</v>
      </c>
      <c r="E20" s="71" t="s">
        <v>34</v>
      </c>
      <c r="F20" s="98">
        <f>84900*1.12</f>
        <v>95088.00000000001</v>
      </c>
      <c r="G20" s="98">
        <f>F20*D20</f>
        <v>95088.00000000001</v>
      </c>
      <c r="H20" s="98">
        <f t="shared" si="22"/>
        <v>95088.00000000001</v>
      </c>
      <c r="I20" s="48">
        <f t="shared" si="22"/>
        <v>95088.00000000001</v>
      </c>
      <c r="J20" s="48">
        <f t="shared" si="22"/>
        <v>95088.00000000001</v>
      </c>
      <c r="K20" s="48">
        <f t="shared" si="22"/>
        <v>95088.00000000001</v>
      </c>
      <c r="L20" s="48">
        <f t="shared" si="22"/>
        <v>95088.00000000001</v>
      </c>
      <c r="M20" s="48">
        <f t="shared" si="22"/>
        <v>95088.00000000001</v>
      </c>
      <c r="N20" s="48">
        <f t="shared" si="22"/>
        <v>95088.00000000001</v>
      </c>
      <c r="O20" s="48">
        <f t="shared" si="22"/>
        <v>95088.00000000001</v>
      </c>
      <c r="P20" s="48">
        <f t="shared" si="22"/>
        <v>95088.00000000001</v>
      </c>
      <c r="Q20" s="73">
        <f t="shared" si="22"/>
        <v>95088.00000000001</v>
      </c>
      <c r="R20" s="48">
        <f aca="true" t="shared" si="27" ref="R20:AO20">Q20</f>
        <v>95088.00000000001</v>
      </c>
      <c r="S20" s="48">
        <f t="shared" si="27"/>
        <v>95088.00000000001</v>
      </c>
      <c r="T20" s="73">
        <f t="shared" si="27"/>
        <v>95088.00000000001</v>
      </c>
      <c r="U20" s="48">
        <f t="shared" si="27"/>
        <v>95088.00000000001</v>
      </c>
      <c r="V20" s="48">
        <f t="shared" si="27"/>
        <v>95088.00000000001</v>
      </c>
      <c r="W20" s="73">
        <f t="shared" si="27"/>
        <v>95088.00000000001</v>
      </c>
      <c r="X20" s="48">
        <f t="shared" si="27"/>
        <v>95088.00000000001</v>
      </c>
      <c r="Y20" s="48">
        <f t="shared" si="27"/>
        <v>95088.00000000001</v>
      </c>
      <c r="Z20" s="73">
        <f t="shared" si="27"/>
        <v>95088.00000000001</v>
      </c>
      <c r="AA20" s="48">
        <f t="shared" si="27"/>
        <v>95088.00000000001</v>
      </c>
      <c r="AB20" s="48">
        <f t="shared" si="27"/>
        <v>95088.00000000001</v>
      </c>
      <c r="AC20" s="73">
        <f t="shared" si="27"/>
        <v>95088.00000000001</v>
      </c>
      <c r="AD20" s="48">
        <f t="shared" si="27"/>
        <v>95088.00000000001</v>
      </c>
      <c r="AE20" s="48">
        <f t="shared" si="27"/>
        <v>95088.00000000001</v>
      </c>
      <c r="AF20" s="73">
        <f t="shared" si="27"/>
        <v>95088.00000000001</v>
      </c>
      <c r="AG20" s="48">
        <f t="shared" si="27"/>
        <v>95088.00000000001</v>
      </c>
      <c r="AH20" s="48">
        <f t="shared" si="27"/>
        <v>95088.00000000001</v>
      </c>
      <c r="AI20" s="73">
        <f t="shared" si="27"/>
        <v>95088.00000000001</v>
      </c>
      <c r="AJ20" s="48">
        <f t="shared" si="27"/>
        <v>95088.00000000001</v>
      </c>
      <c r="AK20" s="48">
        <f t="shared" si="27"/>
        <v>95088.00000000001</v>
      </c>
      <c r="AL20" s="73">
        <f t="shared" si="27"/>
        <v>95088.00000000001</v>
      </c>
      <c r="AM20" s="48">
        <f t="shared" si="27"/>
        <v>95088.00000000001</v>
      </c>
      <c r="AN20" s="48">
        <f t="shared" si="27"/>
        <v>95088.00000000001</v>
      </c>
      <c r="AO20" s="73">
        <f t="shared" si="27"/>
        <v>95088.00000000001</v>
      </c>
      <c r="AP20" s="48">
        <f aca="true" t="shared" si="28" ref="AP20:BE20">AO20</f>
        <v>95088.00000000001</v>
      </c>
      <c r="AQ20" s="48">
        <f t="shared" si="28"/>
        <v>95088.00000000001</v>
      </c>
      <c r="AR20" s="73">
        <f t="shared" si="28"/>
        <v>95088.00000000001</v>
      </c>
      <c r="AS20" s="48">
        <f t="shared" si="28"/>
        <v>95088.00000000001</v>
      </c>
      <c r="AT20" s="48">
        <f t="shared" si="28"/>
        <v>95088.00000000001</v>
      </c>
      <c r="AU20" s="73">
        <f t="shared" si="28"/>
        <v>95088.00000000001</v>
      </c>
      <c r="AV20" s="48">
        <f t="shared" si="28"/>
        <v>95088.00000000001</v>
      </c>
      <c r="AW20" s="48">
        <f t="shared" si="28"/>
        <v>95088.00000000001</v>
      </c>
      <c r="AX20" s="73">
        <f t="shared" si="28"/>
        <v>95088.00000000001</v>
      </c>
      <c r="AY20" s="48">
        <f t="shared" si="28"/>
        <v>95088.00000000001</v>
      </c>
      <c r="AZ20" s="48">
        <f t="shared" si="28"/>
        <v>95088.00000000001</v>
      </c>
      <c r="BA20" s="73">
        <f t="shared" si="28"/>
        <v>95088.00000000001</v>
      </c>
      <c r="BB20" s="48">
        <f t="shared" si="28"/>
        <v>95088.00000000001</v>
      </c>
      <c r="BC20" s="48">
        <f t="shared" si="28"/>
        <v>95088.00000000001</v>
      </c>
      <c r="BD20" s="73">
        <f t="shared" si="28"/>
        <v>95088.00000000001</v>
      </c>
      <c r="BE20" s="48">
        <f t="shared" si="28"/>
        <v>95088.00000000001</v>
      </c>
    </row>
    <row r="21" spans="1:57" s="13" customFormat="1" ht="15" customHeight="1">
      <c r="A21" s="82" t="s">
        <v>44</v>
      </c>
      <c r="B21" s="83"/>
      <c r="C21" s="18"/>
      <c r="D21" s="128">
        <f>SUM(D17:D20)</f>
        <v>19</v>
      </c>
      <c r="E21" s="128"/>
      <c r="F21" s="102"/>
      <c r="G21" s="103">
        <f>SUM(G17:G20)</f>
        <v>1478960</v>
      </c>
      <c r="H21" s="103">
        <f aca="true" t="shared" si="29" ref="H21:Q21">SUM(H17:H20)</f>
        <v>1478960</v>
      </c>
      <c r="I21" s="85">
        <f t="shared" si="29"/>
        <v>1478960</v>
      </c>
      <c r="J21" s="85">
        <f t="shared" si="29"/>
        <v>1478960</v>
      </c>
      <c r="K21" s="85">
        <f t="shared" si="29"/>
        <v>1478960</v>
      </c>
      <c r="L21" s="85">
        <f t="shared" si="29"/>
        <v>1478960</v>
      </c>
      <c r="M21" s="85">
        <f t="shared" si="29"/>
        <v>1478960</v>
      </c>
      <c r="N21" s="85">
        <f t="shared" si="29"/>
        <v>1478960</v>
      </c>
      <c r="O21" s="85">
        <f t="shared" si="29"/>
        <v>1478960</v>
      </c>
      <c r="P21" s="85">
        <f t="shared" si="29"/>
        <v>1478960</v>
      </c>
      <c r="Q21" s="104">
        <f t="shared" si="29"/>
        <v>1478960</v>
      </c>
      <c r="R21" s="85">
        <f aca="true" t="shared" si="30" ref="R21:BE21">SUM(R17:R20)</f>
        <v>1478960</v>
      </c>
      <c r="S21" s="85">
        <f t="shared" si="30"/>
        <v>1478960</v>
      </c>
      <c r="T21" s="104">
        <f t="shared" si="30"/>
        <v>1478960</v>
      </c>
      <c r="U21" s="85">
        <f t="shared" si="30"/>
        <v>1478960</v>
      </c>
      <c r="V21" s="85">
        <f t="shared" si="30"/>
        <v>1478960</v>
      </c>
      <c r="W21" s="104">
        <f t="shared" si="30"/>
        <v>1478960</v>
      </c>
      <c r="X21" s="85">
        <f t="shared" si="30"/>
        <v>1478960</v>
      </c>
      <c r="Y21" s="85">
        <f t="shared" si="30"/>
        <v>1478960</v>
      </c>
      <c r="Z21" s="104">
        <f t="shared" si="30"/>
        <v>1478960</v>
      </c>
      <c r="AA21" s="85">
        <f t="shared" si="30"/>
        <v>1478960</v>
      </c>
      <c r="AB21" s="85">
        <f t="shared" si="30"/>
        <v>1478960</v>
      </c>
      <c r="AC21" s="104">
        <f t="shared" si="30"/>
        <v>1478960</v>
      </c>
      <c r="AD21" s="85">
        <f t="shared" si="30"/>
        <v>1478960</v>
      </c>
      <c r="AE21" s="85">
        <f t="shared" si="30"/>
        <v>1478960</v>
      </c>
      <c r="AF21" s="104">
        <f t="shared" si="30"/>
        <v>1478960</v>
      </c>
      <c r="AG21" s="85">
        <f t="shared" si="30"/>
        <v>1478960</v>
      </c>
      <c r="AH21" s="85">
        <f t="shared" si="30"/>
        <v>1478960</v>
      </c>
      <c r="AI21" s="104">
        <f t="shared" si="30"/>
        <v>1478960</v>
      </c>
      <c r="AJ21" s="85">
        <f t="shared" si="30"/>
        <v>1478960</v>
      </c>
      <c r="AK21" s="85">
        <f t="shared" si="30"/>
        <v>1478960</v>
      </c>
      <c r="AL21" s="104">
        <f t="shared" si="30"/>
        <v>1478960</v>
      </c>
      <c r="AM21" s="85">
        <f t="shared" si="30"/>
        <v>1478960</v>
      </c>
      <c r="AN21" s="85">
        <f t="shared" si="30"/>
        <v>1478960</v>
      </c>
      <c r="AO21" s="104">
        <f t="shared" si="30"/>
        <v>1478960</v>
      </c>
      <c r="AP21" s="85">
        <f t="shared" si="30"/>
        <v>1478960</v>
      </c>
      <c r="AQ21" s="85">
        <f t="shared" si="30"/>
        <v>1478960</v>
      </c>
      <c r="AR21" s="104">
        <f t="shared" si="30"/>
        <v>1478960</v>
      </c>
      <c r="AS21" s="85">
        <f t="shared" si="30"/>
        <v>1478960</v>
      </c>
      <c r="AT21" s="85">
        <f t="shared" si="30"/>
        <v>1478960</v>
      </c>
      <c r="AU21" s="104">
        <f t="shared" si="30"/>
        <v>1478960</v>
      </c>
      <c r="AV21" s="85">
        <f t="shared" si="30"/>
        <v>1478960</v>
      </c>
      <c r="AW21" s="85">
        <f t="shared" si="30"/>
        <v>1478960</v>
      </c>
      <c r="AX21" s="104">
        <f t="shared" si="30"/>
        <v>1478960</v>
      </c>
      <c r="AY21" s="85">
        <f t="shared" si="30"/>
        <v>1478960</v>
      </c>
      <c r="AZ21" s="85">
        <f t="shared" si="30"/>
        <v>1478960</v>
      </c>
      <c r="BA21" s="104">
        <f t="shared" si="30"/>
        <v>1478960</v>
      </c>
      <c r="BB21" s="85">
        <f t="shared" si="30"/>
        <v>1478960</v>
      </c>
      <c r="BC21" s="85">
        <f t="shared" si="30"/>
        <v>1478960</v>
      </c>
      <c r="BD21" s="104">
        <f t="shared" si="30"/>
        <v>1478960</v>
      </c>
      <c r="BE21" s="85">
        <f t="shared" si="30"/>
        <v>1478960</v>
      </c>
    </row>
    <row r="22" spans="1:57" s="13" customFormat="1" ht="18" customHeight="1">
      <c r="A22" s="105" t="s">
        <v>94</v>
      </c>
      <c r="B22" s="77"/>
      <c r="C22" s="18"/>
      <c r="D22" s="78"/>
      <c r="E22" s="78"/>
      <c r="F22" s="107"/>
      <c r="G22" s="108"/>
      <c r="H22" s="98"/>
      <c r="I22" s="48"/>
      <c r="J22" s="48"/>
      <c r="K22" s="48"/>
      <c r="L22" s="48"/>
      <c r="M22" s="48"/>
      <c r="N22" s="48"/>
      <c r="O22" s="48"/>
      <c r="P22" s="48"/>
      <c r="Q22" s="73"/>
      <c r="R22" s="48"/>
      <c r="S22" s="48"/>
      <c r="T22" s="73"/>
      <c r="U22" s="48"/>
      <c r="V22" s="48"/>
      <c r="W22" s="73"/>
      <c r="X22" s="48"/>
      <c r="Y22" s="48"/>
      <c r="Z22" s="73"/>
      <c r="AA22" s="48"/>
      <c r="AB22" s="48"/>
      <c r="AC22" s="73"/>
      <c r="AD22" s="48"/>
      <c r="AE22" s="48"/>
      <c r="AF22" s="73"/>
      <c r="AG22" s="48"/>
      <c r="AH22" s="48"/>
      <c r="AI22" s="73"/>
      <c r="AJ22" s="48"/>
      <c r="AK22" s="48"/>
      <c r="AL22" s="73"/>
      <c r="AM22" s="48"/>
      <c r="AN22" s="48"/>
      <c r="AO22" s="73"/>
      <c r="AP22" s="48"/>
      <c r="AQ22" s="48"/>
      <c r="AR22" s="73"/>
      <c r="AS22" s="48"/>
      <c r="AT22" s="48"/>
      <c r="AU22" s="73"/>
      <c r="AV22" s="48"/>
      <c r="AW22" s="48"/>
      <c r="AX22" s="73"/>
      <c r="AY22" s="48"/>
      <c r="AZ22" s="48"/>
      <c r="BA22" s="73"/>
      <c r="BB22" s="48"/>
      <c r="BC22" s="48"/>
      <c r="BD22" s="73"/>
      <c r="BE22" s="48"/>
    </row>
    <row r="23" spans="1:57" s="13" customFormat="1" ht="15.75">
      <c r="A23" s="38" t="s">
        <v>76</v>
      </c>
      <c r="B23" s="18"/>
      <c r="C23" s="18" t="s">
        <v>36</v>
      </c>
      <c r="D23" s="71">
        <v>4</v>
      </c>
      <c r="E23" s="71" t="s">
        <v>34</v>
      </c>
      <c r="F23" s="109">
        <v>42000</v>
      </c>
      <c r="G23" s="98">
        <f>(F23*D23)/3</f>
        <v>56000</v>
      </c>
      <c r="H23" s="98">
        <f>G23</f>
        <v>56000</v>
      </c>
      <c r="I23" s="48">
        <f aca="true" t="shared" si="31" ref="I23:Q23">H23</f>
        <v>56000</v>
      </c>
      <c r="J23" s="48">
        <f t="shared" si="31"/>
        <v>56000</v>
      </c>
      <c r="K23" s="48">
        <f t="shared" si="31"/>
        <v>56000</v>
      </c>
      <c r="L23" s="48">
        <f t="shared" si="31"/>
        <v>56000</v>
      </c>
      <c r="M23" s="48">
        <f t="shared" si="31"/>
        <v>56000</v>
      </c>
      <c r="N23" s="48">
        <f t="shared" si="31"/>
        <v>56000</v>
      </c>
      <c r="O23" s="48">
        <f t="shared" si="31"/>
        <v>56000</v>
      </c>
      <c r="P23" s="48">
        <f t="shared" si="31"/>
        <v>56000</v>
      </c>
      <c r="Q23" s="73">
        <f t="shared" si="31"/>
        <v>56000</v>
      </c>
      <c r="R23" s="48">
        <f aca="true" t="shared" si="32" ref="R23:AO23">Q23</f>
        <v>56000</v>
      </c>
      <c r="S23" s="48">
        <f t="shared" si="32"/>
        <v>56000</v>
      </c>
      <c r="T23" s="73">
        <f t="shared" si="32"/>
        <v>56000</v>
      </c>
      <c r="U23" s="48">
        <f t="shared" si="32"/>
        <v>56000</v>
      </c>
      <c r="V23" s="48">
        <f t="shared" si="32"/>
        <v>56000</v>
      </c>
      <c r="W23" s="73">
        <f t="shared" si="32"/>
        <v>56000</v>
      </c>
      <c r="X23" s="48">
        <f t="shared" si="32"/>
        <v>56000</v>
      </c>
      <c r="Y23" s="48">
        <f t="shared" si="32"/>
        <v>56000</v>
      </c>
      <c r="Z23" s="73">
        <f t="shared" si="32"/>
        <v>56000</v>
      </c>
      <c r="AA23" s="48">
        <f t="shared" si="32"/>
        <v>56000</v>
      </c>
      <c r="AB23" s="48">
        <f t="shared" si="32"/>
        <v>56000</v>
      </c>
      <c r="AC23" s="73">
        <f t="shared" si="32"/>
        <v>56000</v>
      </c>
      <c r="AD23" s="48">
        <f t="shared" si="32"/>
        <v>56000</v>
      </c>
      <c r="AE23" s="48">
        <f t="shared" si="32"/>
        <v>56000</v>
      </c>
      <c r="AF23" s="73">
        <f t="shared" si="32"/>
        <v>56000</v>
      </c>
      <c r="AG23" s="48">
        <f t="shared" si="32"/>
        <v>56000</v>
      </c>
      <c r="AH23" s="48">
        <f t="shared" si="32"/>
        <v>56000</v>
      </c>
      <c r="AI23" s="73">
        <f t="shared" si="32"/>
        <v>56000</v>
      </c>
      <c r="AJ23" s="48">
        <f t="shared" si="32"/>
        <v>56000</v>
      </c>
      <c r="AK23" s="48">
        <f t="shared" si="32"/>
        <v>56000</v>
      </c>
      <c r="AL23" s="73">
        <f t="shared" si="32"/>
        <v>56000</v>
      </c>
      <c r="AM23" s="48">
        <f t="shared" si="32"/>
        <v>56000</v>
      </c>
      <c r="AN23" s="48">
        <f t="shared" si="32"/>
        <v>56000</v>
      </c>
      <c r="AO23" s="73">
        <f t="shared" si="32"/>
        <v>56000</v>
      </c>
      <c r="AP23" s="48">
        <f aca="true" t="shared" si="33" ref="AP23:BE23">AO23</f>
        <v>56000</v>
      </c>
      <c r="AQ23" s="48">
        <f t="shared" si="33"/>
        <v>56000</v>
      </c>
      <c r="AR23" s="73">
        <f t="shared" si="33"/>
        <v>56000</v>
      </c>
      <c r="AS23" s="48">
        <f t="shared" si="33"/>
        <v>56000</v>
      </c>
      <c r="AT23" s="48">
        <f t="shared" si="33"/>
        <v>56000</v>
      </c>
      <c r="AU23" s="73">
        <f t="shared" si="33"/>
        <v>56000</v>
      </c>
      <c r="AV23" s="48">
        <f t="shared" si="33"/>
        <v>56000</v>
      </c>
      <c r="AW23" s="48">
        <f t="shared" si="33"/>
        <v>56000</v>
      </c>
      <c r="AX23" s="73">
        <f t="shared" si="33"/>
        <v>56000</v>
      </c>
      <c r="AY23" s="48">
        <f t="shared" si="33"/>
        <v>56000</v>
      </c>
      <c r="AZ23" s="48">
        <f t="shared" si="33"/>
        <v>56000</v>
      </c>
      <c r="BA23" s="73">
        <f t="shared" si="33"/>
        <v>56000</v>
      </c>
      <c r="BB23" s="48">
        <f t="shared" si="33"/>
        <v>56000</v>
      </c>
      <c r="BC23" s="48">
        <f t="shared" si="33"/>
        <v>56000</v>
      </c>
      <c r="BD23" s="73">
        <f t="shared" si="33"/>
        <v>56000</v>
      </c>
      <c r="BE23" s="48">
        <f t="shared" si="33"/>
        <v>56000</v>
      </c>
    </row>
    <row r="24" spans="1:57" s="13" customFormat="1" ht="15.75">
      <c r="A24" s="38" t="s">
        <v>69</v>
      </c>
      <c r="B24" s="18"/>
      <c r="C24" s="18" t="s">
        <v>36</v>
      </c>
      <c r="D24" s="71">
        <v>4</v>
      </c>
      <c r="E24" s="71" t="s">
        <v>34</v>
      </c>
      <c r="F24" s="98">
        <v>39000</v>
      </c>
      <c r="G24" s="98">
        <f>(F24*D24)/3</f>
        <v>52000</v>
      </c>
      <c r="H24" s="98">
        <f aca="true" t="shared" si="34" ref="H24:Q29">G24</f>
        <v>52000</v>
      </c>
      <c r="I24" s="48">
        <f t="shared" si="34"/>
        <v>52000</v>
      </c>
      <c r="J24" s="48">
        <f t="shared" si="34"/>
        <v>52000</v>
      </c>
      <c r="K24" s="48">
        <f t="shared" si="34"/>
        <v>52000</v>
      </c>
      <c r="L24" s="48">
        <f t="shared" si="34"/>
        <v>52000</v>
      </c>
      <c r="M24" s="48">
        <f t="shared" si="34"/>
        <v>52000</v>
      </c>
      <c r="N24" s="48">
        <f t="shared" si="34"/>
        <v>52000</v>
      </c>
      <c r="O24" s="48">
        <f t="shared" si="34"/>
        <v>52000</v>
      </c>
      <c r="P24" s="48">
        <f t="shared" si="34"/>
        <v>52000</v>
      </c>
      <c r="Q24" s="73">
        <f t="shared" si="34"/>
        <v>52000</v>
      </c>
      <c r="R24" s="48">
        <f aca="true" t="shared" si="35" ref="R24:AO24">Q24</f>
        <v>52000</v>
      </c>
      <c r="S24" s="48">
        <f t="shared" si="35"/>
        <v>52000</v>
      </c>
      <c r="T24" s="73">
        <f t="shared" si="35"/>
        <v>52000</v>
      </c>
      <c r="U24" s="48">
        <f t="shared" si="35"/>
        <v>52000</v>
      </c>
      <c r="V24" s="48">
        <f t="shared" si="35"/>
        <v>52000</v>
      </c>
      <c r="W24" s="73">
        <f t="shared" si="35"/>
        <v>52000</v>
      </c>
      <c r="X24" s="48">
        <f t="shared" si="35"/>
        <v>52000</v>
      </c>
      <c r="Y24" s="48">
        <f t="shared" si="35"/>
        <v>52000</v>
      </c>
      <c r="Z24" s="73">
        <f t="shared" si="35"/>
        <v>52000</v>
      </c>
      <c r="AA24" s="48">
        <f t="shared" si="35"/>
        <v>52000</v>
      </c>
      <c r="AB24" s="48">
        <f t="shared" si="35"/>
        <v>52000</v>
      </c>
      <c r="AC24" s="73">
        <f t="shared" si="35"/>
        <v>52000</v>
      </c>
      <c r="AD24" s="48">
        <f t="shared" si="35"/>
        <v>52000</v>
      </c>
      <c r="AE24" s="48">
        <f t="shared" si="35"/>
        <v>52000</v>
      </c>
      <c r="AF24" s="73">
        <f t="shared" si="35"/>
        <v>52000</v>
      </c>
      <c r="AG24" s="48">
        <f t="shared" si="35"/>
        <v>52000</v>
      </c>
      <c r="AH24" s="48">
        <f t="shared" si="35"/>
        <v>52000</v>
      </c>
      <c r="AI24" s="73">
        <f t="shared" si="35"/>
        <v>52000</v>
      </c>
      <c r="AJ24" s="48">
        <f t="shared" si="35"/>
        <v>52000</v>
      </c>
      <c r="AK24" s="48">
        <f t="shared" si="35"/>
        <v>52000</v>
      </c>
      <c r="AL24" s="73">
        <f t="shared" si="35"/>
        <v>52000</v>
      </c>
      <c r="AM24" s="48">
        <f t="shared" si="35"/>
        <v>52000</v>
      </c>
      <c r="AN24" s="48">
        <f t="shared" si="35"/>
        <v>52000</v>
      </c>
      <c r="AO24" s="73">
        <f t="shared" si="35"/>
        <v>52000</v>
      </c>
      <c r="AP24" s="48">
        <f aca="true" t="shared" si="36" ref="AP24:BE24">AO24</f>
        <v>52000</v>
      </c>
      <c r="AQ24" s="48">
        <f t="shared" si="36"/>
        <v>52000</v>
      </c>
      <c r="AR24" s="73">
        <f t="shared" si="36"/>
        <v>52000</v>
      </c>
      <c r="AS24" s="48">
        <f t="shared" si="36"/>
        <v>52000</v>
      </c>
      <c r="AT24" s="48">
        <f t="shared" si="36"/>
        <v>52000</v>
      </c>
      <c r="AU24" s="73">
        <f t="shared" si="36"/>
        <v>52000</v>
      </c>
      <c r="AV24" s="48">
        <f t="shared" si="36"/>
        <v>52000</v>
      </c>
      <c r="AW24" s="48">
        <f t="shared" si="36"/>
        <v>52000</v>
      </c>
      <c r="AX24" s="73">
        <f t="shared" si="36"/>
        <v>52000</v>
      </c>
      <c r="AY24" s="48">
        <f t="shared" si="36"/>
        <v>52000</v>
      </c>
      <c r="AZ24" s="48">
        <f t="shared" si="36"/>
        <v>52000</v>
      </c>
      <c r="BA24" s="73">
        <f t="shared" si="36"/>
        <v>52000</v>
      </c>
      <c r="BB24" s="48">
        <f t="shared" si="36"/>
        <v>52000</v>
      </c>
      <c r="BC24" s="48">
        <f t="shared" si="36"/>
        <v>52000</v>
      </c>
      <c r="BD24" s="73">
        <f t="shared" si="36"/>
        <v>52000</v>
      </c>
      <c r="BE24" s="48">
        <f t="shared" si="36"/>
        <v>52000</v>
      </c>
    </row>
    <row r="25" spans="1:57" s="13" customFormat="1" ht="15.75">
      <c r="A25" s="38" t="s">
        <v>68</v>
      </c>
      <c r="B25" s="18"/>
      <c r="C25" s="18" t="s">
        <v>36</v>
      </c>
      <c r="D25" s="71">
        <v>4</v>
      </c>
      <c r="E25" s="71" t="s">
        <v>34</v>
      </c>
      <c r="F25" s="98">
        <v>39000</v>
      </c>
      <c r="G25" s="98">
        <f>(F25*D25)/3</f>
        <v>52000</v>
      </c>
      <c r="H25" s="98">
        <f t="shared" si="34"/>
        <v>52000</v>
      </c>
      <c r="I25" s="48">
        <f t="shared" si="34"/>
        <v>52000</v>
      </c>
      <c r="J25" s="48">
        <f t="shared" si="34"/>
        <v>52000</v>
      </c>
      <c r="K25" s="48">
        <f t="shared" si="34"/>
        <v>52000</v>
      </c>
      <c r="L25" s="48">
        <f t="shared" si="34"/>
        <v>52000</v>
      </c>
      <c r="M25" s="48">
        <f t="shared" si="34"/>
        <v>52000</v>
      </c>
      <c r="N25" s="48">
        <f t="shared" si="34"/>
        <v>52000</v>
      </c>
      <c r="O25" s="48">
        <f t="shared" si="34"/>
        <v>52000</v>
      </c>
      <c r="P25" s="48">
        <f t="shared" si="34"/>
        <v>52000</v>
      </c>
      <c r="Q25" s="73">
        <f t="shared" si="34"/>
        <v>52000</v>
      </c>
      <c r="R25" s="48">
        <f aca="true" t="shared" si="37" ref="R25:AO25">Q25</f>
        <v>52000</v>
      </c>
      <c r="S25" s="48">
        <f t="shared" si="37"/>
        <v>52000</v>
      </c>
      <c r="T25" s="73">
        <f t="shared" si="37"/>
        <v>52000</v>
      </c>
      <c r="U25" s="48">
        <f t="shared" si="37"/>
        <v>52000</v>
      </c>
      <c r="V25" s="48">
        <f t="shared" si="37"/>
        <v>52000</v>
      </c>
      <c r="W25" s="73">
        <f t="shared" si="37"/>
        <v>52000</v>
      </c>
      <c r="X25" s="48">
        <f t="shared" si="37"/>
        <v>52000</v>
      </c>
      <c r="Y25" s="48">
        <f t="shared" si="37"/>
        <v>52000</v>
      </c>
      <c r="Z25" s="73">
        <f t="shared" si="37"/>
        <v>52000</v>
      </c>
      <c r="AA25" s="48">
        <f t="shared" si="37"/>
        <v>52000</v>
      </c>
      <c r="AB25" s="48">
        <f t="shared" si="37"/>
        <v>52000</v>
      </c>
      <c r="AC25" s="73">
        <f t="shared" si="37"/>
        <v>52000</v>
      </c>
      <c r="AD25" s="48">
        <f t="shared" si="37"/>
        <v>52000</v>
      </c>
      <c r="AE25" s="48">
        <f t="shared" si="37"/>
        <v>52000</v>
      </c>
      <c r="AF25" s="73">
        <f t="shared" si="37"/>
        <v>52000</v>
      </c>
      <c r="AG25" s="48">
        <f t="shared" si="37"/>
        <v>52000</v>
      </c>
      <c r="AH25" s="48">
        <f t="shared" si="37"/>
        <v>52000</v>
      </c>
      <c r="AI25" s="73">
        <f t="shared" si="37"/>
        <v>52000</v>
      </c>
      <c r="AJ25" s="48">
        <f t="shared" si="37"/>
        <v>52000</v>
      </c>
      <c r="AK25" s="48">
        <f t="shared" si="37"/>
        <v>52000</v>
      </c>
      <c r="AL25" s="73">
        <f t="shared" si="37"/>
        <v>52000</v>
      </c>
      <c r="AM25" s="48">
        <f t="shared" si="37"/>
        <v>52000</v>
      </c>
      <c r="AN25" s="48">
        <f t="shared" si="37"/>
        <v>52000</v>
      </c>
      <c r="AO25" s="73">
        <f t="shared" si="37"/>
        <v>52000</v>
      </c>
      <c r="AP25" s="48">
        <f aca="true" t="shared" si="38" ref="AP25:BE25">AO25</f>
        <v>52000</v>
      </c>
      <c r="AQ25" s="48">
        <f t="shared" si="38"/>
        <v>52000</v>
      </c>
      <c r="AR25" s="73">
        <f t="shared" si="38"/>
        <v>52000</v>
      </c>
      <c r="AS25" s="48">
        <f t="shared" si="38"/>
        <v>52000</v>
      </c>
      <c r="AT25" s="48">
        <f t="shared" si="38"/>
        <v>52000</v>
      </c>
      <c r="AU25" s="73">
        <f t="shared" si="38"/>
        <v>52000</v>
      </c>
      <c r="AV25" s="48">
        <f t="shared" si="38"/>
        <v>52000</v>
      </c>
      <c r="AW25" s="48">
        <f t="shared" si="38"/>
        <v>52000</v>
      </c>
      <c r="AX25" s="73">
        <f t="shared" si="38"/>
        <v>52000</v>
      </c>
      <c r="AY25" s="48">
        <f t="shared" si="38"/>
        <v>52000</v>
      </c>
      <c r="AZ25" s="48">
        <f t="shared" si="38"/>
        <v>52000</v>
      </c>
      <c r="BA25" s="73">
        <f t="shared" si="38"/>
        <v>52000</v>
      </c>
      <c r="BB25" s="48">
        <f t="shared" si="38"/>
        <v>52000</v>
      </c>
      <c r="BC25" s="48">
        <f t="shared" si="38"/>
        <v>52000</v>
      </c>
      <c r="BD25" s="73">
        <f t="shared" si="38"/>
        <v>52000</v>
      </c>
      <c r="BE25" s="48">
        <f t="shared" si="38"/>
        <v>52000</v>
      </c>
    </row>
    <row r="26" spans="1:57" s="13" customFormat="1" ht="15.75">
      <c r="A26" s="38" t="s">
        <v>4</v>
      </c>
      <c r="B26" s="97"/>
      <c r="C26" s="13" t="s">
        <v>36</v>
      </c>
      <c r="D26" s="94">
        <v>4</v>
      </c>
      <c r="E26" s="94" t="s">
        <v>34</v>
      </c>
      <c r="F26" s="98">
        <v>100000</v>
      </c>
      <c r="G26" s="98">
        <f>(F26*D26)/6</f>
        <v>66666.66666666667</v>
      </c>
      <c r="H26" s="98">
        <f>G26</f>
        <v>66666.66666666667</v>
      </c>
      <c r="I26" s="98">
        <f aca="true" t="shared" si="39" ref="I26:BE27">H26</f>
        <v>66666.66666666667</v>
      </c>
      <c r="J26" s="98">
        <f t="shared" si="39"/>
        <v>66666.66666666667</v>
      </c>
      <c r="K26" s="98">
        <f t="shared" si="39"/>
        <v>66666.66666666667</v>
      </c>
      <c r="L26" s="98">
        <f t="shared" si="39"/>
        <v>66666.66666666667</v>
      </c>
      <c r="M26" s="98">
        <f t="shared" si="39"/>
        <v>66666.66666666667</v>
      </c>
      <c r="N26" s="98">
        <f t="shared" si="39"/>
        <v>66666.66666666667</v>
      </c>
      <c r="O26" s="98">
        <f t="shared" si="39"/>
        <v>66666.66666666667</v>
      </c>
      <c r="P26" s="98">
        <f t="shared" si="39"/>
        <v>66666.66666666667</v>
      </c>
      <c r="Q26" s="98">
        <f t="shared" si="39"/>
        <v>66666.66666666667</v>
      </c>
      <c r="R26" s="98">
        <f t="shared" si="39"/>
        <v>66666.66666666667</v>
      </c>
      <c r="S26" s="98">
        <f t="shared" si="39"/>
        <v>66666.66666666667</v>
      </c>
      <c r="T26" s="98">
        <f t="shared" si="39"/>
        <v>66666.66666666667</v>
      </c>
      <c r="U26" s="98">
        <f t="shared" si="39"/>
        <v>66666.66666666667</v>
      </c>
      <c r="V26" s="98">
        <f t="shared" si="39"/>
        <v>66666.66666666667</v>
      </c>
      <c r="W26" s="98">
        <f t="shared" si="39"/>
        <v>66666.66666666667</v>
      </c>
      <c r="X26" s="98">
        <f t="shared" si="39"/>
        <v>66666.66666666667</v>
      </c>
      <c r="Y26" s="98">
        <f t="shared" si="39"/>
        <v>66666.66666666667</v>
      </c>
      <c r="Z26" s="98">
        <f t="shared" si="39"/>
        <v>66666.66666666667</v>
      </c>
      <c r="AA26" s="98">
        <f t="shared" si="39"/>
        <v>66666.66666666667</v>
      </c>
      <c r="AB26" s="98">
        <f t="shared" si="39"/>
        <v>66666.66666666667</v>
      </c>
      <c r="AC26" s="98">
        <f t="shared" si="39"/>
        <v>66666.66666666667</v>
      </c>
      <c r="AD26" s="98">
        <f t="shared" si="39"/>
        <v>66666.66666666667</v>
      </c>
      <c r="AE26" s="98">
        <f t="shared" si="39"/>
        <v>66666.66666666667</v>
      </c>
      <c r="AF26" s="98">
        <f t="shared" si="39"/>
        <v>66666.66666666667</v>
      </c>
      <c r="AG26" s="98">
        <f t="shared" si="39"/>
        <v>66666.66666666667</v>
      </c>
      <c r="AH26" s="98">
        <f t="shared" si="39"/>
        <v>66666.66666666667</v>
      </c>
      <c r="AI26" s="98">
        <f t="shared" si="39"/>
        <v>66666.66666666667</v>
      </c>
      <c r="AJ26" s="98">
        <f t="shared" si="39"/>
        <v>66666.66666666667</v>
      </c>
      <c r="AK26" s="98">
        <f t="shared" si="39"/>
        <v>66666.66666666667</v>
      </c>
      <c r="AL26" s="98">
        <f t="shared" si="39"/>
        <v>66666.66666666667</v>
      </c>
      <c r="AM26" s="98">
        <f t="shared" si="39"/>
        <v>66666.66666666667</v>
      </c>
      <c r="AN26" s="98">
        <f t="shared" si="39"/>
        <v>66666.66666666667</v>
      </c>
      <c r="AO26" s="98">
        <f t="shared" si="39"/>
        <v>66666.66666666667</v>
      </c>
      <c r="AP26" s="98">
        <f t="shared" si="39"/>
        <v>66666.66666666667</v>
      </c>
      <c r="AQ26" s="98">
        <f t="shared" si="39"/>
        <v>66666.66666666667</v>
      </c>
      <c r="AR26" s="98">
        <f t="shared" si="39"/>
        <v>66666.66666666667</v>
      </c>
      <c r="AS26" s="98">
        <f t="shared" si="39"/>
        <v>66666.66666666667</v>
      </c>
      <c r="AT26" s="98">
        <f t="shared" si="39"/>
        <v>66666.66666666667</v>
      </c>
      <c r="AU26" s="98">
        <f t="shared" si="39"/>
        <v>66666.66666666667</v>
      </c>
      <c r="AV26" s="98">
        <f t="shared" si="39"/>
        <v>66666.66666666667</v>
      </c>
      <c r="AW26" s="98">
        <f t="shared" si="39"/>
        <v>66666.66666666667</v>
      </c>
      <c r="AX26" s="98">
        <f t="shared" si="39"/>
        <v>66666.66666666667</v>
      </c>
      <c r="AY26" s="98">
        <f t="shared" si="39"/>
        <v>66666.66666666667</v>
      </c>
      <c r="AZ26" s="98">
        <f t="shared" si="39"/>
        <v>66666.66666666667</v>
      </c>
      <c r="BA26" s="98">
        <f t="shared" si="39"/>
        <v>66666.66666666667</v>
      </c>
      <c r="BB26" s="98">
        <f t="shared" si="39"/>
        <v>66666.66666666667</v>
      </c>
      <c r="BC26" s="98">
        <f t="shared" si="39"/>
        <v>66666.66666666667</v>
      </c>
      <c r="BD26" s="98">
        <f t="shared" si="39"/>
        <v>66666.66666666667</v>
      </c>
      <c r="BE26" s="98">
        <f t="shared" si="39"/>
        <v>66666.66666666667</v>
      </c>
    </row>
    <row r="27" spans="1:57" s="13" customFormat="1" ht="15.75">
      <c r="A27" s="38" t="s">
        <v>134</v>
      </c>
      <c r="B27" s="97"/>
      <c r="C27" s="13" t="s">
        <v>36</v>
      </c>
      <c r="D27" s="94">
        <v>6</v>
      </c>
      <c r="E27" s="94" t="s">
        <v>34</v>
      </c>
      <c r="F27" s="98">
        <v>250000</v>
      </c>
      <c r="G27" s="98">
        <f>(F27*D27)/6</f>
        <v>250000</v>
      </c>
      <c r="H27" s="98">
        <f>G27</f>
        <v>250000</v>
      </c>
      <c r="I27" s="98">
        <f t="shared" si="39"/>
        <v>250000</v>
      </c>
      <c r="J27" s="98">
        <f t="shared" si="39"/>
        <v>250000</v>
      </c>
      <c r="K27" s="98">
        <f t="shared" si="39"/>
        <v>250000</v>
      </c>
      <c r="L27" s="98">
        <f t="shared" si="39"/>
        <v>250000</v>
      </c>
      <c r="M27" s="98">
        <f t="shared" si="39"/>
        <v>250000</v>
      </c>
      <c r="N27" s="98">
        <f t="shared" si="39"/>
        <v>250000</v>
      </c>
      <c r="O27" s="98">
        <f t="shared" si="39"/>
        <v>250000</v>
      </c>
      <c r="P27" s="98">
        <f t="shared" si="39"/>
        <v>250000</v>
      </c>
      <c r="Q27" s="98">
        <f t="shared" si="39"/>
        <v>250000</v>
      </c>
      <c r="R27" s="98">
        <f t="shared" si="39"/>
        <v>250000</v>
      </c>
      <c r="S27" s="98">
        <f t="shared" si="39"/>
        <v>250000</v>
      </c>
      <c r="T27" s="98">
        <f t="shared" si="39"/>
        <v>250000</v>
      </c>
      <c r="U27" s="98">
        <f t="shared" si="39"/>
        <v>250000</v>
      </c>
      <c r="V27" s="98">
        <f t="shared" si="39"/>
        <v>250000</v>
      </c>
      <c r="W27" s="98">
        <f t="shared" si="39"/>
        <v>250000</v>
      </c>
      <c r="X27" s="98">
        <f t="shared" si="39"/>
        <v>250000</v>
      </c>
      <c r="Y27" s="98">
        <f t="shared" si="39"/>
        <v>250000</v>
      </c>
      <c r="Z27" s="98">
        <f t="shared" si="39"/>
        <v>250000</v>
      </c>
      <c r="AA27" s="98">
        <f t="shared" si="39"/>
        <v>250000</v>
      </c>
      <c r="AB27" s="98">
        <f t="shared" si="39"/>
        <v>250000</v>
      </c>
      <c r="AC27" s="98">
        <f t="shared" si="39"/>
        <v>250000</v>
      </c>
      <c r="AD27" s="98">
        <f t="shared" si="39"/>
        <v>250000</v>
      </c>
      <c r="AE27" s="98">
        <f t="shared" si="39"/>
        <v>250000</v>
      </c>
      <c r="AF27" s="98">
        <f t="shared" si="39"/>
        <v>250000</v>
      </c>
      <c r="AG27" s="98">
        <f t="shared" si="39"/>
        <v>250000</v>
      </c>
      <c r="AH27" s="98">
        <f t="shared" si="39"/>
        <v>250000</v>
      </c>
      <c r="AI27" s="98">
        <f t="shared" si="39"/>
        <v>250000</v>
      </c>
      <c r="AJ27" s="98">
        <f t="shared" si="39"/>
        <v>250000</v>
      </c>
      <c r="AK27" s="98">
        <f t="shared" si="39"/>
        <v>250000</v>
      </c>
      <c r="AL27" s="98">
        <f t="shared" si="39"/>
        <v>250000</v>
      </c>
      <c r="AM27" s="98">
        <f t="shared" si="39"/>
        <v>250000</v>
      </c>
      <c r="AN27" s="98">
        <f t="shared" si="39"/>
        <v>250000</v>
      </c>
      <c r="AO27" s="98">
        <f t="shared" si="39"/>
        <v>250000</v>
      </c>
      <c r="AP27" s="98">
        <f t="shared" si="39"/>
        <v>250000</v>
      </c>
      <c r="AQ27" s="98">
        <f t="shared" si="39"/>
        <v>250000</v>
      </c>
      <c r="AR27" s="98">
        <f t="shared" si="39"/>
        <v>250000</v>
      </c>
      <c r="AS27" s="98">
        <f t="shared" si="39"/>
        <v>250000</v>
      </c>
      <c r="AT27" s="98">
        <f t="shared" si="39"/>
        <v>250000</v>
      </c>
      <c r="AU27" s="98">
        <f t="shared" si="39"/>
        <v>250000</v>
      </c>
      <c r="AV27" s="98">
        <f t="shared" si="39"/>
        <v>250000</v>
      </c>
      <c r="AW27" s="98">
        <f t="shared" si="39"/>
        <v>250000</v>
      </c>
      <c r="AX27" s="98">
        <f t="shared" si="39"/>
        <v>250000</v>
      </c>
      <c r="AY27" s="98">
        <f t="shared" si="39"/>
        <v>250000</v>
      </c>
      <c r="AZ27" s="98">
        <f t="shared" si="39"/>
        <v>250000</v>
      </c>
      <c r="BA27" s="98">
        <f t="shared" si="39"/>
        <v>250000</v>
      </c>
      <c r="BB27" s="98">
        <f t="shared" si="39"/>
        <v>250000</v>
      </c>
      <c r="BC27" s="98">
        <f t="shared" si="39"/>
        <v>250000</v>
      </c>
      <c r="BD27" s="98">
        <f t="shared" si="39"/>
        <v>250000</v>
      </c>
      <c r="BE27" s="98">
        <f t="shared" si="39"/>
        <v>250000</v>
      </c>
    </row>
    <row r="28" spans="1:57" s="13" customFormat="1" ht="15.75">
      <c r="A28" s="38" t="s">
        <v>67</v>
      </c>
      <c r="B28" s="18"/>
      <c r="C28" s="18" t="s">
        <v>37</v>
      </c>
      <c r="D28" s="71">
        <v>6</v>
      </c>
      <c r="E28" s="71" t="s">
        <v>34</v>
      </c>
      <c r="F28" s="98">
        <v>250000</v>
      </c>
      <c r="G28" s="98">
        <f>(F28*D28)/7</f>
        <v>214285.7142857143</v>
      </c>
      <c r="H28" s="98">
        <f t="shared" si="34"/>
        <v>214285.7142857143</v>
      </c>
      <c r="I28" s="48">
        <f t="shared" si="34"/>
        <v>214285.7142857143</v>
      </c>
      <c r="J28" s="48">
        <f t="shared" si="34"/>
        <v>214285.7142857143</v>
      </c>
      <c r="K28" s="48">
        <f t="shared" si="34"/>
        <v>214285.7142857143</v>
      </c>
      <c r="L28" s="48">
        <f t="shared" si="34"/>
        <v>214285.7142857143</v>
      </c>
      <c r="M28" s="48">
        <f t="shared" si="34"/>
        <v>214285.7142857143</v>
      </c>
      <c r="N28" s="48">
        <f t="shared" si="34"/>
        <v>214285.7142857143</v>
      </c>
      <c r="O28" s="48">
        <f t="shared" si="34"/>
        <v>214285.7142857143</v>
      </c>
      <c r="P28" s="48">
        <f t="shared" si="34"/>
        <v>214285.7142857143</v>
      </c>
      <c r="Q28" s="73">
        <f t="shared" si="34"/>
        <v>214285.7142857143</v>
      </c>
      <c r="R28" s="48">
        <f aca="true" t="shared" si="40" ref="R28:AO28">Q28</f>
        <v>214285.7142857143</v>
      </c>
      <c r="S28" s="48">
        <f t="shared" si="40"/>
        <v>214285.7142857143</v>
      </c>
      <c r="T28" s="73">
        <f t="shared" si="40"/>
        <v>214285.7142857143</v>
      </c>
      <c r="U28" s="48">
        <f t="shared" si="40"/>
        <v>214285.7142857143</v>
      </c>
      <c r="V28" s="48">
        <f t="shared" si="40"/>
        <v>214285.7142857143</v>
      </c>
      <c r="W28" s="73">
        <f t="shared" si="40"/>
        <v>214285.7142857143</v>
      </c>
      <c r="X28" s="48">
        <f t="shared" si="40"/>
        <v>214285.7142857143</v>
      </c>
      <c r="Y28" s="48">
        <f t="shared" si="40"/>
        <v>214285.7142857143</v>
      </c>
      <c r="Z28" s="73">
        <f t="shared" si="40"/>
        <v>214285.7142857143</v>
      </c>
      <c r="AA28" s="48">
        <f t="shared" si="40"/>
        <v>214285.7142857143</v>
      </c>
      <c r="AB28" s="48">
        <f t="shared" si="40"/>
        <v>214285.7142857143</v>
      </c>
      <c r="AC28" s="73">
        <f t="shared" si="40"/>
        <v>214285.7142857143</v>
      </c>
      <c r="AD28" s="48">
        <f t="shared" si="40"/>
        <v>214285.7142857143</v>
      </c>
      <c r="AE28" s="48">
        <f t="shared" si="40"/>
        <v>214285.7142857143</v>
      </c>
      <c r="AF28" s="73">
        <f t="shared" si="40"/>
        <v>214285.7142857143</v>
      </c>
      <c r="AG28" s="48">
        <f t="shared" si="40"/>
        <v>214285.7142857143</v>
      </c>
      <c r="AH28" s="48">
        <f t="shared" si="40"/>
        <v>214285.7142857143</v>
      </c>
      <c r="AI28" s="73">
        <f t="shared" si="40"/>
        <v>214285.7142857143</v>
      </c>
      <c r="AJ28" s="48">
        <f t="shared" si="40"/>
        <v>214285.7142857143</v>
      </c>
      <c r="AK28" s="48">
        <f t="shared" si="40"/>
        <v>214285.7142857143</v>
      </c>
      <c r="AL28" s="73">
        <f t="shared" si="40"/>
        <v>214285.7142857143</v>
      </c>
      <c r="AM28" s="48">
        <f t="shared" si="40"/>
        <v>214285.7142857143</v>
      </c>
      <c r="AN28" s="48">
        <f t="shared" si="40"/>
        <v>214285.7142857143</v>
      </c>
      <c r="AO28" s="73">
        <f t="shared" si="40"/>
        <v>214285.7142857143</v>
      </c>
      <c r="AP28" s="48">
        <f aca="true" t="shared" si="41" ref="AP28:BE28">AO28</f>
        <v>214285.7142857143</v>
      </c>
      <c r="AQ28" s="48">
        <f t="shared" si="41"/>
        <v>214285.7142857143</v>
      </c>
      <c r="AR28" s="73">
        <f t="shared" si="41"/>
        <v>214285.7142857143</v>
      </c>
      <c r="AS28" s="48">
        <f t="shared" si="41"/>
        <v>214285.7142857143</v>
      </c>
      <c r="AT28" s="48">
        <f t="shared" si="41"/>
        <v>214285.7142857143</v>
      </c>
      <c r="AU28" s="73">
        <f t="shared" si="41"/>
        <v>214285.7142857143</v>
      </c>
      <c r="AV28" s="48">
        <f t="shared" si="41"/>
        <v>214285.7142857143</v>
      </c>
      <c r="AW28" s="48">
        <f t="shared" si="41"/>
        <v>214285.7142857143</v>
      </c>
      <c r="AX28" s="73">
        <f t="shared" si="41"/>
        <v>214285.7142857143</v>
      </c>
      <c r="AY28" s="48">
        <f t="shared" si="41"/>
        <v>214285.7142857143</v>
      </c>
      <c r="AZ28" s="48">
        <f t="shared" si="41"/>
        <v>214285.7142857143</v>
      </c>
      <c r="BA28" s="73">
        <f t="shared" si="41"/>
        <v>214285.7142857143</v>
      </c>
      <c r="BB28" s="48">
        <f t="shared" si="41"/>
        <v>214285.7142857143</v>
      </c>
      <c r="BC28" s="48">
        <f t="shared" si="41"/>
        <v>214285.7142857143</v>
      </c>
      <c r="BD28" s="73">
        <f t="shared" si="41"/>
        <v>214285.7142857143</v>
      </c>
      <c r="BE28" s="48">
        <f t="shared" si="41"/>
        <v>214285.7142857143</v>
      </c>
    </row>
    <row r="29" spans="1:57" s="13" customFormat="1" ht="15.75">
      <c r="A29" s="38" t="s">
        <v>31</v>
      </c>
      <c r="B29" s="18"/>
      <c r="C29" s="18" t="s">
        <v>37</v>
      </c>
      <c r="D29" s="71">
        <v>8</v>
      </c>
      <c r="E29" s="71" t="s">
        <v>34</v>
      </c>
      <c r="F29" s="98">
        <v>15000</v>
      </c>
      <c r="G29" s="98">
        <f>(F29*D29)/5</f>
        <v>24000</v>
      </c>
      <c r="H29" s="98">
        <f t="shared" si="34"/>
        <v>24000</v>
      </c>
      <c r="I29" s="48">
        <f t="shared" si="34"/>
        <v>24000</v>
      </c>
      <c r="J29" s="48">
        <f t="shared" si="34"/>
        <v>24000</v>
      </c>
      <c r="K29" s="48">
        <f t="shared" si="34"/>
        <v>24000</v>
      </c>
      <c r="L29" s="48">
        <f t="shared" si="34"/>
        <v>24000</v>
      </c>
      <c r="M29" s="48">
        <f t="shared" si="34"/>
        <v>24000</v>
      </c>
      <c r="N29" s="48">
        <f t="shared" si="34"/>
        <v>24000</v>
      </c>
      <c r="O29" s="48">
        <f t="shared" si="34"/>
        <v>24000</v>
      </c>
      <c r="P29" s="48">
        <f t="shared" si="34"/>
        <v>24000</v>
      </c>
      <c r="Q29" s="73">
        <f t="shared" si="34"/>
        <v>24000</v>
      </c>
      <c r="R29" s="48">
        <f aca="true" t="shared" si="42" ref="R29:AO29">Q29</f>
        <v>24000</v>
      </c>
      <c r="S29" s="48">
        <f t="shared" si="42"/>
        <v>24000</v>
      </c>
      <c r="T29" s="73">
        <f t="shared" si="42"/>
        <v>24000</v>
      </c>
      <c r="U29" s="48">
        <f t="shared" si="42"/>
        <v>24000</v>
      </c>
      <c r="V29" s="48">
        <f t="shared" si="42"/>
        <v>24000</v>
      </c>
      <c r="W29" s="73">
        <f t="shared" si="42"/>
        <v>24000</v>
      </c>
      <c r="X29" s="48">
        <f t="shared" si="42"/>
        <v>24000</v>
      </c>
      <c r="Y29" s="48">
        <f t="shared" si="42"/>
        <v>24000</v>
      </c>
      <c r="Z29" s="73">
        <f t="shared" si="42"/>
        <v>24000</v>
      </c>
      <c r="AA29" s="48">
        <f t="shared" si="42"/>
        <v>24000</v>
      </c>
      <c r="AB29" s="48">
        <f t="shared" si="42"/>
        <v>24000</v>
      </c>
      <c r="AC29" s="73">
        <f t="shared" si="42"/>
        <v>24000</v>
      </c>
      <c r="AD29" s="48">
        <f t="shared" si="42"/>
        <v>24000</v>
      </c>
      <c r="AE29" s="48">
        <f t="shared" si="42"/>
        <v>24000</v>
      </c>
      <c r="AF29" s="73">
        <f t="shared" si="42"/>
        <v>24000</v>
      </c>
      <c r="AG29" s="48">
        <f t="shared" si="42"/>
        <v>24000</v>
      </c>
      <c r="AH29" s="48">
        <f t="shared" si="42"/>
        <v>24000</v>
      </c>
      <c r="AI29" s="73">
        <f t="shared" si="42"/>
        <v>24000</v>
      </c>
      <c r="AJ29" s="48">
        <f t="shared" si="42"/>
        <v>24000</v>
      </c>
      <c r="AK29" s="48">
        <f t="shared" si="42"/>
        <v>24000</v>
      </c>
      <c r="AL29" s="73">
        <f t="shared" si="42"/>
        <v>24000</v>
      </c>
      <c r="AM29" s="48">
        <f t="shared" si="42"/>
        <v>24000</v>
      </c>
      <c r="AN29" s="48">
        <f t="shared" si="42"/>
        <v>24000</v>
      </c>
      <c r="AO29" s="73">
        <f t="shared" si="42"/>
        <v>24000</v>
      </c>
      <c r="AP29" s="48">
        <f aca="true" t="shared" si="43" ref="AP29:BE29">AO29</f>
        <v>24000</v>
      </c>
      <c r="AQ29" s="48">
        <f t="shared" si="43"/>
        <v>24000</v>
      </c>
      <c r="AR29" s="73">
        <f t="shared" si="43"/>
        <v>24000</v>
      </c>
      <c r="AS29" s="48">
        <f t="shared" si="43"/>
        <v>24000</v>
      </c>
      <c r="AT29" s="48">
        <f t="shared" si="43"/>
        <v>24000</v>
      </c>
      <c r="AU29" s="73">
        <f t="shared" si="43"/>
        <v>24000</v>
      </c>
      <c r="AV29" s="48">
        <f t="shared" si="43"/>
        <v>24000</v>
      </c>
      <c r="AW29" s="48">
        <f t="shared" si="43"/>
        <v>24000</v>
      </c>
      <c r="AX29" s="73">
        <f t="shared" si="43"/>
        <v>24000</v>
      </c>
      <c r="AY29" s="48">
        <f t="shared" si="43"/>
        <v>24000</v>
      </c>
      <c r="AZ29" s="48">
        <f t="shared" si="43"/>
        <v>24000</v>
      </c>
      <c r="BA29" s="73">
        <f t="shared" si="43"/>
        <v>24000</v>
      </c>
      <c r="BB29" s="48">
        <f t="shared" si="43"/>
        <v>24000</v>
      </c>
      <c r="BC29" s="48">
        <f t="shared" si="43"/>
        <v>24000</v>
      </c>
      <c r="BD29" s="73">
        <f t="shared" si="43"/>
        <v>24000</v>
      </c>
      <c r="BE29" s="48">
        <f t="shared" si="43"/>
        <v>24000</v>
      </c>
    </row>
    <row r="30" spans="1:57" s="13" customFormat="1" ht="15.75">
      <c r="A30" s="82" t="s">
        <v>38</v>
      </c>
      <c r="B30" s="18"/>
      <c r="C30" s="18"/>
      <c r="D30" s="71"/>
      <c r="E30" s="71"/>
      <c r="F30" s="98"/>
      <c r="G30" s="110">
        <f>SUM(G23:G29)</f>
        <v>714952.380952381</v>
      </c>
      <c r="H30" s="103">
        <f aca="true" t="shared" si="44" ref="H30:Q30">SUM(H23:H29)</f>
        <v>714952.380952381</v>
      </c>
      <c r="I30" s="85">
        <f t="shared" si="44"/>
        <v>714952.380952381</v>
      </c>
      <c r="J30" s="85">
        <f t="shared" si="44"/>
        <v>714952.380952381</v>
      </c>
      <c r="K30" s="85">
        <f t="shared" si="44"/>
        <v>714952.380952381</v>
      </c>
      <c r="L30" s="85">
        <f t="shared" si="44"/>
        <v>714952.380952381</v>
      </c>
      <c r="M30" s="85">
        <f t="shared" si="44"/>
        <v>714952.380952381</v>
      </c>
      <c r="N30" s="85">
        <f t="shared" si="44"/>
        <v>714952.380952381</v>
      </c>
      <c r="O30" s="85">
        <f t="shared" si="44"/>
        <v>714952.380952381</v>
      </c>
      <c r="P30" s="85">
        <f t="shared" si="44"/>
        <v>714952.380952381</v>
      </c>
      <c r="Q30" s="104">
        <f t="shared" si="44"/>
        <v>714952.380952381</v>
      </c>
      <c r="R30" s="85">
        <f aca="true" t="shared" si="45" ref="R30:BE30">SUM(R23:R29)</f>
        <v>714952.380952381</v>
      </c>
      <c r="S30" s="85">
        <f t="shared" si="45"/>
        <v>714952.380952381</v>
      </c>
      <c r="T30" s="104">
        <f t="shared" si="45"/>
        <v>714952.380952381</v>
      </c>
      <c r="U30" s="85">
        <f t="shared" si="45"/>
        <v>714952.380952381</v>
      </c>
      <c r="V30" s="85">
        <f t="shared" si="45"/>
        <v>714952.380952381</v>
      </c>
      <c r="W30" s="104">
        <f t="shared" si="45"/>
        <v>714952.380952381</v>
      </c>
      <c r="X30" s="85">
        <f t="shared" si="45"/>
        <v>714952.380952381</v>
      </c>
      <c r="Y30" s="85">
        <f t="shared" si="45"/>
        <v>714952.380952381</v>
      </c>
      <c r="Z30" s="104">
        <f t="shared" si="45"/>
        <v>714952.380952381</v>
      </c>
      <c r="AA30" s="85">
        <f t="shared" si="45"/>
        <v>714952.380952381</v>
      </c>
      <c r="AB30" s="85">
        <f t="shared" si="45"/>
        <v>714952.380952381</v>
      </c>
      <c r="AC30" s="104">
        <f t="shared" si="45"/>
        <v>714952.380952381</v>
      </c>
      <c r="AD30" s="85">
        <f t="shared" si="45"/>
        <v>714952.380952381</v>
      </c>
      <c r="AE30" s="85">
        <f t="shared" si="45"/>
        <v>714952.380952381</v>
      </c>
      <c r="AF30" s="104">
        <f t="shared" si="45"/>
        <v>714952.380952381</v>
      </c>
      <c r="AG30" s="85">
        <f t="shared" si="45"/>
        <v>714952.380952381</v>
      </c>
      <c r="AH30" s="85">
        <f t="shared" si="45"/>
        <v>714952.380952381</v>
      </c>
      <c r="AI30" s="104">
        <f t="shared" si="45"/>
        <v>714952.380952381</v>
      </c>
      <c r="AJ30" s="85">
        <f t="shared" si="45"/>
        <v>714952.380952381</v>
      </c>
      <c r="AK30" s="85">
        <f t="shared" si="45"/>
        <v>714952.380952381</v>
      </c>
      <c r="AL30" s="104">
        <f t="shared" si="45"/>
        <v>714952.380952381</v>
      </c>
      <c r="AM30" s="85">
        <f t="shared" si="45"/>
        <v>714952.380952381</v>
      </c>
      <c r="AN30" s="85">
        <f t="shared" si="45"/>
        <v>714952.380952381</v>
      </c>
      <c r="AO30" s="104">
        <f t="shared" si="45"/>
        <v>714952.380952381</v>
      </c>
      <c r="AP30" s="85">
        <f t="shared" si="45"/>
        <v>714952.380952381</v>
      </c>
      <c r="AQ30" s="85">
        <f t="shared" si="45"/>
        <v>714952.380952381</v>
      </c>
      <c r="AR30" s="104">
        <f t="shared" si="45"/>
        <v>714952.380952381</v>
      </c>
      <c r="AS30" s="85">
        <f t="shared" si="45"/>
        <v>714952.380952381</v>
      </c>
      <c r="AT30" s="85">
        <f t="shared" si="45"/>
        <v>714952.380952381</v>
      </c>
      <c r="AU30" s="104">
        <f t="shared" si="45"/>
        <v>714952.380952381</v>
      </c>
      <c r="AV30" s="85">
        <f t="shared" si="45"/>
        <v>714952.380952381</v>
      </c>
      <c r="AW30" s="85">
        <f t="shared" si="45"/>
        <v>714952.380952381</v>
      </c>
      <c r="AX30" s="104">
        <f t="shared" si="45"/>
        <v>714952.380952381</v>
      </c>
      <c r="AY30" s="85">
        <f t="shared" si="45"/>
        <v>714952.380952381</v>
      </c>
      <c r="AZ30" s="85">
        <f t="shared" si="45"/>
        <v>714952.380952381</v>
      </c>
      <c r="BA30" s="104">
        <f t="shared" si="45"/>
        <v>714952.380952381</v>
      </c>
      <c r="BB30" s="85">
        <f t="shared" si="45"/>
        <v>714952.380952381</v>
      </c>
      <c r="BC30" s="85">
        <f t="shared" si="45"/>
        <v>714952.380952381</v>
      </c>
      <c r="BD30" s="104">
        <f t="shared" si="45"/>
        <v>714952.380952381</v>
      </c>
      <c r="BE30" s="85">
        <f t="shared" si="45"/>
        <v>714952.380952381</v>
      </c>
    </row>
    <row r="31" spans="1:57" s="13" customFormat="1" ht="18" customHeight="1">
      <c r="A31" s="105" t="s">
        <v>95</v>
      </c>
      <c r="B31" s="129"/>
      <c r="C31" s="18"/>
      <c r="D31" s="78"/>
      <c r="E31" s="78"/>
      <c r="F31" s="107"/>
      <c r="G31" s="108"/>
      <c r="H31" s="98"/>
      <c r="I31" s="48"/>
      <c r="J31" s="48"/>
      <c r="K31" s="48"/>
      <c r="L31" s="48"/>
      <c r="M31" s="48"/>
      <c r="N31" s="48"/>
      <c r="O31" s="48"/>
      <c r="P31" s="48"/>
      <c r="Q31" s="73"/>
      <c r="R31" s="48"/>
      <c r="S31" s="48"/>
      <c r="T31" s="73"/>
      <c r="U31" s="48"/>
      <c r="V31" s="48"/>
      <c r="W31" s="73"/>
      <c r="X31" s="48"/>
      <c r="Y31" s="48"/>
      <c r="Z31" s="73"/>
      <c r="AA31" s="48"/>
      <c r="AB31" s="48"/>
      <c r="AC31" s="73"/>
      <c r="AD31" s="48"/>
      <c r="AE31" s="48"/>
      <c r="AF31" s="73"/>
      <c r="AG31" s="48"/>
      <c r="AH31" s="48"/>
      <c r="AI31" s="73"/>
      <c r="AJ31" s="48"/>
      <c r="AK31" s="48"/>
      <c r="AL31" s="73"/>
      <c r="AM31" s="48"/>
      <c r="AN31" s="48"/>
      <c r="AO31" s="73"/>
      <c r="AP31" s="48"/>
      <c r="AQ31" s="48"/>
      <c r="AR31" s="73"/>
      <c r="AS31" s="48"/>
      <c r="AT31" s="48"/>
      <c r="AU31" s="73"/>
      <c r="AV31" s="48"/>
      <c r="AW31" s="48"/>
      <c r="AX31" s="73"/>
      <c r="AY31" s="48"/>
      <c r="AZ31" s="48"/>
      <c r="BA31" s="73"/>
      <c r="BB31" s="48"/>
      <c r="BC31" s="48"/>
      <c r="BD31" s="73"/>
      <c r="BE31" s="48"/>
    </row>
    <row r="32" spans="1:57" s="13" customFormat="1" ht="18">
      <c r="A32" s="38" t="s">
        <v>116</v>
      </c>
      <c r="B32" s="18"/>
      <c r="C32" s="18" t="s">
        <v>61</v>
      </c>
      <c r="D32" s="71">
        <f>1300/4</f>
        <v>325</v>
      </c>
      <c r="E32" s="71" t="s">
        <v>35</v>
      </c>
      <c r="F32" s="98">
        <v>1500</v>
      </c>
      <c r="G32" s="98">
        <f>F32*D32</f>
        <v>487500</v>
      </c>
      <c r="H32" s="98">
        <f>G32</f>
        <v>487500</v>
      </c>
      <c r="I32" s="48">
        <f aca="true" t="shared" si="46" ref="I32:Q32">H32</f>
        <v>487500</v>
      </c>
      <c r="J32" s="48">
        <f t="shared" si="46"/>
        <v>487500</v>
      </c>
      <c r="K32" s="48">
        <f t="shared" si="46"/>
        <v>487500</v>
      </c>
      <c r="L32" s="48">
        <f t="shared" si="46"/>
        <v>487500</v>
      </c>
      <c r="M32" s="48">
        <f t="shared" si="46"/>
        <v>487500</v>
      </c>
      <c r="N32" s="48">
        <f t="shared" si="46"/>
        <v>487500</v>
      </c>
      <c r="O32" s="48">
        <f t="shared" si="46"/>
        <v>487500</v>
      </c>
      <c r="P32" s="48">
        <f t="shared" si="46"/>
        <v>487500</v>
      </c>
      <c r="Q32" s="73">
        <f t="shared" si="46"/>
        <v>487500</v>
      </c>
      <c r="R32" s="48">
        <f aca="true" t="shared" si="47" ref="R32:AO32">Q32</f>
        <v>487500</v>
      </c>
      <c r="S32" s="48">
        <f t="shared" si="47"/>
        <v>487500</v>
      </c>
      <c r="T32" s="73">
        <f t="shared" si="47"/>
        <v>487500</v>
      </c>
      <c r="U32" s="48">
        <f t="shared" si="47"/>
        <v>487500</v>
      </c>
      <c r="V32" s="48">
        <f t="shared" si="47"/>
        <v>487500</v>
      </c>
      <c r="W32" s="73">
        <f t="shared" si="47"/>
        <v>487500</v>
      </c>
      <c r="X32" s="48">
        <f t="shared" si="47"/>
        <v>487500</v>
      </c>
      <c r="Y32" s="48">
        <f t="shared" si="47"/>
        <v>487500</v>
      </c>
      <c r="Z32" s="73">
        <f t="shared" si="47"/>
        <v>487500</v>
      </c>
      <c r="AA32" s="48">
        <f t="shared" si="47"/>
        <v>487500</v>
      </c>
      <c r="AB32" s="48">
        <f t="shared" si="47"/>
        <v>487500</v>
      </c>
      <c r="AC32" s="73">
        <f t="shared" si="47"/>
        <v>487500</v>
      </c>
      <c r="AD32" s="48">
        <f t="shared" si="47"/>
        <v>487500</v>
      </c>
      <c r="AE32" s="48">
        <f t="shared" si="47"/>
        <v>487500</v>
      </c>
      <c r="AF32" s="73">
        <f t="shared" si="47"/>
        <v>487500</v>
      </c>
      <c r="AG32" s="48">
        <f t="shared" si="47"/>
        <v>487500</v>
      </c>
      <c r="AH32" s="48">
        <f t="shared" si="47"/>
        <v>487500</v>
      </c>
      <c r="AI32" s="73">
        <f t="shared" si="47"/>
        <v>487500</v>
      </c>
      <c r="AJ32" s="48">
        <f t="shared" si="47"/>
        <v>487500</v>
      </c>
      <c r="AK32" s="48">
        <f t="shared" si="47"/>
        <v>487500</v>
      </c>
      <c r="AL32" s="73">
        <f t="shared" si="47"/>
        <v>487500</v>
      </c>
      <c r="AM32" s="48">
        <f t="shared" si="47"/>
        <v>487500</v>
      </c>
      <c r="AN32" s="48">
        <f t="shared" si="47"/>
        <v>487500</v>
      </c>
      <c r="AO32" s="73">
        <f t="shared" si="47"/>
        <v>487500</v>
      </c>
      <c r="AP32" s="48">
        <f aca="true" t="shared" si="48" ref="AP32:BE32">AO32</f>
        <v>487500</v>
      </c>
      <c r="AQ32" s="48">
        <f t="shared" si="48"/>
        <v>487500</v>
      </c>
      <c r="AR32" s="73">
        <f t="shared" si="48"/>
        <v>487500</v>
      </c>
      <c r="AS32" s="48">
        <f t="shared" si="48"/>
        <v>487500</v>
      </c>
      <c r="AT32" s="48">
        <f t="shared" si="48"/>
        <v>487500</v>
      </c>
      <c r="AU32" s="73">
        <f t="shared" si="48"/>
        <v>487500</v>
      </c>
      <c r="AV32" s="48">
        <f t="shared" si="48"/>
        <v>487500</v>
      </c>
      <c r="AW32" s="48">
        <f t="shared" si="48"/>
        <v>487500</v>
      </c>
      <c r="AX32" s="73">
        <f t="shared" si="48"/>
        <v>487500</v>
      </c>
      <c r="AY32" s="48">
        <f t="shared" si="48"/>
        <v>487500</v>
      </c>
      <c r="AZ32" s="48">
        <f t="shared" si="48"/>
        <v>487500</v>
      </c>
      <c r="BA32" s="73">
        <f t="shared" si="48"/>
        <v>487500</v>
      </c>
      <c r="BB32" s="48">
        <f t="shared" si="48"/>
        <v>487500</v>
      </c>
      <c r="BC32" s="48">
        <f t="shared" si="48"/>
        <v>487500</v>
      </c>
      <c r="BD32" s="73">
        <f t="shared" si="48"/>
        <v>487500</v>
      </c>
      <c r="BE32" s="48">
        <f t="shared" si="48"/>
        <v>487500</v>
      </c>
    </row>
    <row r="33" spans="1:57" s="13" customFormat="1" ht="18">
      <c r="A33" s="38" t="s">
        <v>106</v>
      </c>
      <c r="B33" s="18"/>
      <c r="C33" s="18"/>
      <c r="D33" s="71">
        <f>(1095*1000*60)/10000*0.5</f>
        <v>3285</v>
      </c>
      <c r="E33" s="71" t="s">
        <v>81</v>
      </c>
      <c r="F33" s="98">
        <v>2000</v>
      </c>
      <c r="G33" s="98">
        <f>F33*D33*0.1</f>
        <v>657000</v>
      </c>
      <c r="H33" s="98"/>
      <c r="I33" s="48"/>
      <c r="J33" s="48"/>
      <c r="K33" s="48"/>
      <c r="L33" s="48"/>
      <c r="M33" s="48"/>
      <c r="N33" s="48"/>
      <c r="O33" s="48">
        <f aca="true" t="shared" si="49" ref="O33:BE33">$G$33</f>
        <v>657000</v>
      </c>
      <c r="P33" s="48">
        <f t="shared" si="49"/>
        <v>657000</v>
      </c>
      <c r="Q33" s="48">
        <f t="shared" si="49"/>
        <v>657000</v>
      </c>
      <c r="R33" s="48">
        <f t="shared" si="49"/>
        <v>657000</v>
      </c>
      <c r="S33" s="48">
        <f t="shared" si="49"/>
        <v>657000</v>
      </c>
      <c r="T33" s="48">
        <f t="shared" si="49"/>
        <v>657000</v>
      </c>
      <c r="U33" s="48">
        <f t="shared" si="49"/>
        <v>657000</v>
      </c>
      <c r="V33" s="48">
        <f t="shared" si="49"/>
        <v>657000</v>
      </c>
      <c r="W33" s="48">
        <f t="shared" si="49"/>
        <v>657000</v>
      </c>
      <c r="X33" s="48">
        <f t="shared" si="49"/>
        <v>657000</v>
      </c>
      <c r="Y33" s="48">
        <f t="shared" si="49"/>
        <v>657000</v>
      </c>
      <c r="Z33" s="48">
        <f t="shared" si="49"/>
        <v>657000</v>
      </c>
      <c r="AA33" s="48">
        <f t="shared" si="49"/>
        <v>657000</v>
      </c>
      <c r="AB33" s="48">
        <f t="shared" si="49"/>
        <v>657000</v>
      </c>
      <c r="AC33" s="48">
        <f t="shared" si="49"/>
        <v>657000</v>
      </c>
      <c r="AD33" s="48">
        <f t="shared" si="49"/>
        <v>657000</v>
      </c>
      <c r="AE33" s="48">
        <f t="shared" si="49"/>
        <v>657000</v>
      </c>
      <c r="AF33" s="48">
        <f t="shared" si="49"/>
        <v>657000</v>
      </c>
      <c r="AG33" s="48">
        <f t="shared" si="49"/>
        <v>657000</v>
      </c>
      <c r="AH33" s="48">
        <f t="shared" si="49"/>
        <v>657000</v>
      </c>
      <c r="AI33" s="48">
        <f t="shared" si="49"/>
        <v>657000</v>
      </c>
      <c r="AJ33" s="48">
        <f t="shared" si="49"/>
        <v>657000</v>
      </c>
      <c r="AK33" s="48">
        <f t="shared" si="49"/>
        <v>657000</v>
      </c>
      <c r="AL33" s="48">
        <f t="shared" si="49"/>
        <v>657000</v>
      </c>
      <c r="AM33" s="48">
        <f t="shared" si="49"/>
        <v>657000</v>
      </c>
      <c r="AN33" s="48">
        <f t="shared" si="49"/>
        <v>657000</v>
      </c>
      <c r="AO33" s="48">
        <f t="shared" si="49"/>
        <v>657000</v>
      </c>
      <c r="AP33" s="48">
        <f t="shared" si="49"/>
        <v>657000</v>
      </c>
      <c r="AQ33" s="48">
        <f t="shared" si="49"/>
        <v>657000</v>
      </c>
      <c r="AR33" s="48">
        <f t="shared" si="49"/>
        <v>657000</v>
      </c>
      <c r="AS33" s="48">
        <f t="shared" si="49"/>
        <v>657000</v>
      </c>
      <c r="AT33" s="48">
        <f t="shared" si="49"/>
        <v>657000</v>
      </c>
      <c r="AU33" s="48">
        <f t="shared" si="49"/>
        <v>657000</v>
      </c>
      <c r="AV33" s="48">
        <f t="shared" si="49"/>
        <v>657000</v>
      </c>
      <c r="AW33" s="48">
        <f t="shared" si="49"/>
        <v>657000</v>
      </c>
      <c r="AX33" s="48">
        <f t="shared" si="49"/>
        <v>657000</v>
      </c>
      <c r="AY33" s="48">
        <f t="shared" si="49"/>
        <v>657000</v>
      </c>
      <c r="AZ33" s="48">
        <f t="shared" si="49"/>
        <v>657000</v>
      </c>
      <c r="BA33" s="48">
        <f t="shared" si="49"/>
        <v>657000</v>
      </c>
      <c r="BB33" s="48">
        <f t="shared" si="49"/>
        <v>657000</v>
      </c>
      <c r="BC33" s="48">
        <f t="shared" si="49"/>
        <v>657000</v>
      </c>
      <c r="BD33" s="48">
        <f t="shared" si="49"/>
        <v>657000</v>
      </c>
      <c r="BE33" s="48">
        <f t="shared" si="49"/>
        <v>657000</v>
      </c>
    </row>
    <row r="34" spans="1:57" s="13" customFormat="1" ht="15.75">
      <c r="A34" s="38" t="s">
        <v>62</v>
      </c>
      <c r="B34" s="18"/>
      <c r="C34" s="18" t="s">
        <v>70</v>
      </c>
      <c r="D34" s="71">
        <v>2000</v>
      </c>
      <c r="E34" s="71" t="s">
        <v>35</v>
      </c>
      <c r="F34" s="98">
        <f>D34*225</f>
        <v>450000</v>
      </c>
      <c r="G34" s="98">
        <f aca="true" t="shared" si="50" ref="G34:H37">F34</f>
        <v>450000</v>
      </c>
      <c r="H34" s="98">
        <f t="shared" si="50"/>
        <v>450000</v>
      </c>
      <c r="I34" s="48">
        <f aca="true" t="shared" si="51" ref="I34:P36">G34</f>
        <v>450000</v>
      </c>
      <c r="J34" s="48">
        <f t="shared" si="51"/>
        <v>450000</v>
      </c>
      <c r="K34" s="48">
        <f t="shared" si="51"/>
        <v>450000</v>
      </c>
      <c r="L34" s="48">
        <f t="shared" si="51"/>
        <v>450000</v>
      </c>
      <c r="M34" s="48">
        <f t="shared" si="51"/>
        <v>450000</v>
      </c>
      <c r="N34" s="48">
        <f t="shared" si="51"/>
        <v>450000</v>
      </c>
      <c r="O34" s="48">
        <f t="shared" si="51"/>
        <v>450000</v>
      </c>
      <c r="P34" s="48">
        <f t="shared" si="51"/>
        <v>450000</v>
      </c>
      <c r="Q34" s="73">
        <f>F34</f>
        <v>450000</v>
      </c>
      <c r="R34" s="48">
        <f aca="true" t="shared" si="52" ref="R34:S37">P34</f>
        <v>450000</v>
      </c>
      <c r="S34" s="48">
        <f t="shared" si="52"/>
        <v>450000</v>
      </c>
      <c r="T34" s="73">
        <f>I34</f>
        <v>450000</v>
      </c>
      <c r="U34" s="48">
        <f aca="true" t="shared" si="53" ref="U34:V37">S34</f>
        <v>450000</v>
      </c>
      <c r="V34" s="48">
        <f t="shared" si="53"/>
        <v>450000</v>
      </c>
      <c r="W34" s="73">
        <f>L34</f>
        <v>450000</v>
      </c>
      <c r="X34" s="48">
        <f aca="true" t="shared" si="54" ref="X34:Y37">V34</f>
        <v>450000</v>
      </c>
      <c r="Y34" s="48">
        <f t="shared" si="54"/>
        <v>450000</v>
      </c>
      <c r="Z34" s="73">
        <f>O34</f>
        <v>450000</v>
      </c>
      <c r="AA34" s="48">
        <f aca="true" t="shared" si="55" ref="AA34:AB37">Y34</f>
        <v>450000</v>
      </c>
      <c r="AB34" s="48">
        <f t="shared" si="55"/>
        <v>450000</v>
      </c>
      <c r="AC34" s="73">
        <f>R34</f>
        <v>450000</v>
      </c>
      <c r="AD34" s="48">
        <f aca="true" t="shared" si="56" ref="AD34:AE37">AB34</f>
        <v>450000</v>
      </c>
      <c r="AE34" s="48">
        <f t="shared" si="56"/>
        <v>450000</v>
      </c>
      <c r="AF34" s="73">
        <f>U34</f>
        <v>450000</v>
      </c>
      <c r="AG34" s="48">
        <f aca="true" t="shared" si="57" ref="AG34:AH37">AE34</f>
        <v>450000</v>
      </c>
      <c r="AH34" s="48">
        <f t="shared" si="57"/>
        <v>450000</v>
      </c>
      <c r="AI34" s="73">
        <f>X34</f>
        <v>450000</v>
      </c>
      <c r="AJ34" s="48">
        <f aca="true" t="shared" si="58" ref="AJ34:AK37">AH34</f>
        <v>450000</v>
      </c>
      <c r="AK34" s="48">
        <f t="shared" si="58"/>
        <v>450000</v>
      </c>
      <c r="AL34" s="73">
        <f>AA34</f>
        <v>450000</v>
      </c>
      <c r="AM34" s="48">
        <f aca="true" t="shared" si="59" ref="AM34:AN37">AK34</f>
        <v>450000</v>
      </c>
      <c r="AN34" s="48">
        <f t="shared" si="59"/>
        <v>450000</v>
      </c>
      <c r="AO34" s="73">
        <f>AD34</f>
        <v>450000</v>
      </c>
      <c r="AP34" s="48">
        <f aca="true" t="shared" si="60" ref="AP34:AQ37">AN34</f>
        <v>450000</v>
      </c>
      <c r="AQ34" s="48">
        <f t="shared" si="60"/>
        <v>450000</v>
      </c>
      <c r="AR34" s="73">
        <f>AG34</f>
        <v>450000</v>
      </c>
      <c r="AS34" s="48">
        <f aca="true" t="shared" si="61" ref="AS34:AT37">AQ34</f>
        <v>450000</v>
      </c>
      <c r="AT34" s="48">
        <f t="shared" si="61"/>
        <v>450000</v>
      </c>
      <c r="AU34" s="73">
        <f>AJ34</f>
        <v>450000</v>
      </c>
      <c r="AV34" s="48">
        <f aca="true" t="shared" si="62" ref="AV34:AW37">AT34</f>
        <v>450000</v>
      </c>
      <c r="AW34" s="48">
        <f t="shared" si="62"/>
        <v>450000</v>
      </c>
      <c r="AX34" s="73">
        <f>AM34</f>
        <v>450000</v>
      </c>
      <c r="AY34" s="48">
        <f aca="true" t="shared" si="63" ref="AY34:AZ37">AW34</f>
        <v>450000</v>
      </c>
      <c r="AZ34" s="48">
        <f t="shared" si="63"/>
        <v>450000</v>
      </c>
      <c r="BA34" s="73">
        <f>AP34</f>
        <v>450000</v>
      </c>
      <c r="BB34" s="48">
        <f aca="true" t="shared" si="64" ref="BB34:BC37">AZ34</f>
        <v>450000</v>
      </c>
      <c r="BC34" s="48">
        <f t="shared" si="64"/>
        <v>450000</v>
      </c>
      <c r="BD34" s="73">
        <f>AS34</f>
        <v>450000</v>
      </c>
      <c r="BE34" s="48">
        <f>BC34</f>
        <v>450000</v>
      </c>
    </row>
    <row r="35" spans="1:57" s="13" customFormat="1" ht="15.75">
      <c r="A35" s="38" t="s">
        <v>63</v>
      </c>
      <c r="B35" s="18"/>
      <c r="C35" s="18" t="s">
        <v>70</v>
      </c>
      <c r="D35" s="71">
        <v>2000</v>
      </c>
      <c r="E35" s="71" t="s">
        <v>35</v>
      </c>
      <c r="F35" s="98">
        <f>D35*225</f>
        <v>450000</v>
      </c>
      <c r="G35" s="98">
        <f t="shared" si="50"/>
        <v>450000</v>
      </c>
      <c r="H35" s="98">
        <f t="shared" si="50"/>
        <v>450000</v>
      </c>
      <c r="I35" s="48">
        <f t="shared" si="51"/>
        <v>450000</v>
      </c>
      <c r="J35" s="48">
        <f t="shared" si="51"/>
        <v>450000</v>
      </c>
      <c r="K35" s="48">
        <f t="shared" si="51"/>
        <v>450000</v>
      </c>
      <c r="L35" s="48">
        <f t="shared" si="51"/>
        <v>450000</v>
      </c>
      <c r="M35" s="48">
        <f t="shared" si="51"/>
        <v>450000</v>
      </c>
      <c r="N35" s="48">
        <f t="shared" si="51"/>
        <v>450000</v>
      </c>
      <c r="O35" s="48">
        <f t="shared" si="51"/>
        <v>450000</v>
      </c>
      <c r="P35" s="48">
        <f t="shared" si="51"/>
        <v>450000</v>
      </c>
      <c r="Q35" s="73">
        <f>F35</f>
        <v>450000</v>
      </c>
      <c r="R35" s="48">
        <f t="shared" si="52"/>
        <v>450000</v>
      </c>
      <c r="S35" s="48">
        <f t="shared" si="52"/>
        <v>450000</v>
      </c>
      <c r="T35" s="73">
        <f>I35</f>
        <v>450000</v>
      </c>
      <c r="U35" s="48">
        <f t="shared" si="53"/>
        <v>450000</v>
      </c>
      <c r="V35" s="48">
        <f t="shared" si="53"/>
        <v>450000</v>
      </c>
      <c r="W35" s="73">
        <f>L35</f>
        <v>450000</v>
      </c>
      <c r="X35" s="48">
        <f t="shared" si="54"/>
        <v>450000</v>
      </c>
      <c r="Y35" s="48">
        <f t="shared" si="54"/>
        <v>450000</v>
      </c>
      <c r="Z35" s="73">
        <f>O35</f>
        <v>450000</v>
      </c>
      <c r="AA35" s="48">
        <f t="shared" si="55"/>
        <v>450000</v>
      </c>
      <c r="AB35" s="48">
        <f t="shared" si="55"/>
        <v>450000</v>
      </c>
      <c r="AC35" s="73">
        <f>R35</f>
        <v>450000</v>
      </c>
      <c r="AD35" s="48">
        <f t="shared" si="56"/>
        <v>450000</v>
      </c>
      <c r="AE35" s="48">
        <f t="shared" si="56"/>
        <v>450000</v>
      </c>
      <c r="AF35" s="73">
        <f>U35</f>
        <v>450000</v>
      </c>
      <c r="AG35" s="48">
        <f t="shared" si="57"/>
        <v>450000</v>
      </c>
      <c r="AH35" s="48">
        <f t="shared" si="57"/>
        <v>450000</v>
      </c>
      <c r="AI35" s="73">
        <f>X35</f>
        <v>450000</v>
      </c>
      <c r="AJ35" s="48">
        <f t="shared" si="58"/>
        <v>450000</v>
      </c>
      <c r="AK35" s="48">
        <f t="shared" si="58"/>
        <v>450000</v>
      </c>
      <c r="AL35" s="73">
        <f>AA35</f>
        <v>450000</v>
      </c>
      <c r="AM35" s="48">
        <f t="shared" si="59"/>
        <v>450000</v>
      </c>
      <c r="AN35" s="48">
        <f t="shared" si="59"/>
        <v>450000</v>
      </c>
      <c r="AO35" s="73">
        <f>AD35</f>
        <v>450000</v>
      </c>
      <c r="AP35" s="48">
        <f t="shared" si="60"/>
        <v>450000</v>
      </c>
      <c r="AQ35" s="48">
        <f t="shared" si="60"/>
        <v>450000</v>
      </c>
      <c r="AR35" s="73">
        <f>AG35</f>
        <v>450000</v>
      </c>
      <c r="AS35" s="48">
        <f t="shared" si="61"/>
        <v>450000</v>
      </c>
      <c r="AT35" s="48">
        <f t="shared" si="61"/>
        <v>450000</v>
      </c>
      <c r="AU35" s="73">
        <f>AJ35</f>
        <v>450000</v>
      </c>
      <c r="AV35" s="48">
        <f t="shared" si="62"/>
        <v>450000</v>
      </c>
      <c r="AW35" s="48">
        <f t="shared" si="62"/>
        <v>450000</v>
      </c>
      <c r="AX35" s="73">
        <f>AM35</f>
        <v>450000</v>
      </c>
      <c r="AY35" s="48">
        <f t="shared" si="63"/>
        <v>450000</v>
      </c>
      <c r="AZ35" s="48">
        <f t="shared" si="63"/>
        <v>450000</v>
      </c>
      <c r="BA35" s="73">
        <f>AP35</f>
        <v>450000</v>
      </c>
      <c r="BB35" s="48">
        <f t="shared" si="64"/>
        <v>450000</v>
      </c>
      <c r="BC35" s="48">
        <f t="shared" si="64"/>
        <v>450000</v>
      </c>
      <c r="BD35" s="73">
        <f>AS35</f>
        <v>450000</v>
      </c>
      <c r="BE35" s="48">
        <f>BC35</f>
        <v>450000</v>
      </c>
    </row>
    <row r="36" spans="1:57" s="13" customFormat="1" ht="15.75">
      <c r="A36" s="38" t="s">
        <v>64</v>
      </c>
      <c r="B36" s="18"/>
      <c r="C36" s="18" t="s">
        <v>70</v>
      </c>
      <c r="D36" s="71">
        <v>500</v>
      </c>
      <c r="E36" s="71" t="s">
        <v>35</v>
      </c>
      <c r="F36" s="98">
        <f>D36*225</f>
        <v>112500</v>
      </c>
      <c r="G36" s="98">
        <f t="shared" si="50"/>
        <v>112500</v>
      </c>
      <c r="H36" s="98">
        <f t="shared" si="50"/>
        <v>112500</v>
      </c>
      <c r="I36" s="48">
        <f t="shared" si="51"/>
        <v>112500</v>
      </c>
      <c r="J36" s="48">
        <f t="shared" si="51"/>
        <v>112500</v>
      </c>
      <c r="K36" s="48">
        <f t="shared" si="51"/>
        <v>112500</v>
      </c>
      <c r="L36" s="48">
        <f t="shared" si="51"/>
        <v>112500</v>
      </c>
      <c r="M36" s="48">
        <f t="shared" si="51"/>
        <v>112500</v>
      </c>
      <c r="N36" s="48">
        <f t="shared" si="51"/>
        <v>112500</v>
      </c>
      <c r="O36" s="48">
        <f t="shared" si="51"/>
        <v>112500</v>
      </c>
      <c r="P36" s="48">
        <f t="shared" si="51"/>
        <v>112500</v>
      </c>
      <c r="Q36" s="73">
        <f>F36</f>
        <v>112500</v>
      </c>
      <c r="R36" s="48">
        <f t="shared" si="52"/>
        <v>112500</v>
      </c>
      <c r="S36" s="48">
        <f t="shared" si="52"/>
        <v>112500</v>
      </c>
      <c r="T36" s="73">
        <f>I36</f>
        <v>112500</v>
      </c>
      <c r="U36" s="48">
        <f t="shared" si="53"/>
        <v>112500</v>
      </c>
      <c r="V36" s="48">
        <f t="shared" si="53"/>
        <v>112500</v>
      </c>
      <c r="W36" s="73">
        <f>L36</f>
        <v>112500</v>
      </c>
      <c r="X36" s="48">
        <f t="shared" si="54"/>
        <v>112500</v>
      </c>
      <c r="Y36" s="48">
        <f t="shared" si="54"/>
        <v>112500</v>
      </c>
      <c r="Z36" s="73">
        <f>O36</f>
        <v>112500</v>
      </c>
      <c r="AA36" s="48">
        <f t="shared" si="55"/>
        <v>112500</v>
      </c>
      <c r="AB36" s="48">
        <f t="shared" si="55"/>
        <v>112500</v>
      </c>
      <c r="AC36" s="73">
        <f>R36</f>
        <v>112500</v>
      </c>
      <c r="AD36" s="48">
        <f t="shared" si="56"/>
        <v>112500</v>
      </c>
      <c r="AE36" s="48">
        <f t="shared" si="56"/>
        <v>112500</v>
      </c>
      <c r="AF36" s="73">
        <f>U36</f>
        <v>112500</v>
      </c>
      <c r="AG36" s="48">
        <f t="shared" si="57"/>
        <v>112500</v>
      </c>
      <c r="AH36" s="48">
        <f t="shared" si="57"/>
        <v>112500</v>
      </c>
      <c r="AI36" s="73">
        <f>X36</f>
        <v>112500</v>
      </c>
      <c r="AJ36" s="48">
        <f t="shared" si="58"/>
        <v>112500</v>
      </c>
      <c r="AK36" s="48">
        <f t="shared" si="58"/>
        <v>112500</v>
      </c>
      <c r="AL36" s="73">
        <f>AA36</f>
        <v>112500</v>
      </c>
      <c r="AM36" s="48">
        <f t="shared" si="59"/>
        <v>112500</v>
      </c>
      <c r="AN36" s="48">
        <f t="shared" si="59"/>
        <v>112500</v>
      </c>
      <c r="AO36" s="73">
        <f>AD36</f>
        <v>112500</v>
      </c>
      <c r="AP36" s="48">
        <f t="shared" si="60"/>
        <v>112500</v>
      </c>
      <c r="AQ36" s="48">
        <f t="shared" si="60"/>
        <v>112500</v>
      </c>
      <c r="AR36" s="73">
        <f>AG36</f>
        <v>112500</v>
      </c>
      <c r="AS36" s="48">
        <f t="shared" si="61"/>
        <v>112500</v>
      </c>
      <c r="AT36" s="48">
        <f t="shared" si="61"/>
        <v>112500</v>
      </c>
      <c r="AU36" s="73">
        <f>AJ36</f>
        <v>112500</v>
      </c>
      <c r="AV36" s="48">
        <f t="shared" si="62"/>
        <v>112500</v>
      </c>
      <c r="AW36" s="48">
        <f t="shared" si="62"/>
        <v>112500</v>
      </c>
      <c r="AX36" s="73">
        <f>AM36</f>
        <v>112500</v>
      </c>
      <c r="AY36" s="48">
        <f t="shared" si="63"/>
        <v>112500</v>
      </c>
      <c r="AZ36" s="48">
        <f t="shared" si="63"/>
        <v>112500</v>
      </c>
      <c r="BA36" s="73">
        <f>AP36</f>
        <v>112500</v>
      </c>
      <c r="BB36" s="48">
        <f t="shared" si="64"/>
        <v>112500</v>
      </c>
      <c r="BC36" s="48">
        <f t="shared" si="64"/>
        <v>112500</v>
      </c>
      <c r="BD36" s="73">
        <f>AS36</f>
        <v>112500</v>
      </c>
      <c r="BE36" s="48">
        <f>BC36</f>
        <v>112500</v>
      </c>
    </row>
    <row r="37" spans="1:57" s="13" customFormat="1" ht="15.75">
      <c r="A37" s="38" t="s">
        <v>66</v>
      </c>
      <c r="B37" s="18"/>
      <c r="C37" s="18" t="s">
        <v>71</v>
      </c>
      <c r="D37" s="71">
        <v>500</v>
      </c>
      <c r="E37" s="71" t="s">
        <v>35</v>
      </c>
      <c r="F37" s="98">
        <f>250*D37</f>
        <v>125000</v>
      </c>
      <c r="G37" s="98">
        <f t="shared" si="50"/>
        <v>125000</v>
      </c>
      <c r="H37" s="98">
        <f t="shared" si="50"/>
        <v>125000</v>
      </c>
      <c r="I37" s="48">
        <f>G37</f>
        <v>125000</v>
      </c>
      <c r="J37" s="48">
        <f aca="true" t="shared" si="65" ref="J37:P37">H37</f>
        <v>125000</v>
      </c>
      <c r="K37" s="48">
        <f t="shared" si="65"/>
        <v>125000</v>
      </c>
      <c r="L37" s="48">
        <f t="shared" si="65"/>
        <v>125000</v>
      </c>
      <c r="M37" s="48">
        <f t="shared" si="65"/>
        <v>125000</v>
      </c>
      <c r="N37" s="48">
        <f t="shared" si="65"/>
        <v>125000</v>
      </c>
      <c r="O37" s="48">
        <f t="shared" si="65"/>
        <v>125000</v>
      </c>
      <c r="P37" s="48">
        <f t="shared" si="65"/>
        <v>125000</v>
      </c>
      <c r="Q37" s="73">
        <f>F37</f>
        <v>125000</v>
      </c>
      <c r="R37" s="48">
        <f t="shared" si="52"/>
        <v>125000</v>
      </c>
      <c r="S37" s="48">
        <f t="shared" si="52"/>
        <v>125000</v>
      </c>
      <c r="T37" s="73">
        <f>I37</f>
        <v>125000</v>
      </c>
      <c r="U37" s="48">
        <f t="shared" si="53"/>
        <v>125000</v>
      </c>
      <c r="V37" s="48">
        <f t="shared" si="53"/>
        <v>125000</v>
      </c>
      <c r="W37" s="73">
        <f>L37</f>
        <v>125000</v>
      </c>
      <c r="X37" s="48">
        <f t="shared" si="54"/>
        <v>125000</v>
      </c>
      <c r="Y37" s="48">
        <f t="shared" si="54"/>
        <v>125000</v>
      </c>
      <c r="Z37" s="73">
        <f>O37</f>
        <v>125000</v>
      </c>
      <c r="AA37" s="48">
        <f t="shared" si="55"/>
        <v>125000</v>
      </c>
      <c r="AB37" s="48">
        <f t="shared" si="55"/>
        <v>125000</v>
      </c>
      <c r="AC37" s="73">
        <f>R37</f>
        <v>125000</v>
      </c>
      <c r="AD37" s="48">
        <f t="shared" si="56"/>
        <v>125000</v>
      </c>
      <c r="AE37" s="48">
        <f t="shared" si="56"/>
        <v>125000</v>
      </c>
      <c r="AF37" s="73">
        <f>U37</f>
        <v>125000</v>
      </c>
      <c r="AG37" s="48">
        <f t="shared" si="57"/>
        <v>125000</v>
      </c>
      <c r="AH37" s="48">
        <f t="shared" si="57"/>
        <v>125000</v>
      </c>
      <c r="AI37" s="73">
        <f>X37</f>
        <v>125000</v>
      </c>
      <c r="AJ37" s="48">
        <f t="shared" si="58"/>
        <v>125000</v>
      </c>
      <c r="AK37" s="48">
        <f t="shared" si="58"/>
        <v>125000</v>
      </c>
      <c r="AL37" s="73">
        <f>AA37</f>
        <v>125000</v>
      </c>
      <c r="AM37" s="48">
        <f t="shared" si="59"/>
        <v>125000</v>
      </c>
      <c r="AN37" s="48">
        <f t="shared" si="59"/>
        <v>125000</v>
      </c>
      <c r="AO37" s="73">
        <f>AD37</f>
        <v>125000</v>
      </c>
      <c r="AP37" s="48">
        <f t="shared" si="60"/>
        <v>125000</v>
      </c>
      <c r="AQ37" s="48">
        <f t="shared" si="60"/>
        <v>125000</v>
      </c>
      <c r="AR37" s="73">
        <f>AG37</f>
        <v>125000</v>
      </c>
      <c r="AS37" s="48">
        <f t="shared" si="61"/>
        <v>125000</v>
      </c>
      <c r="AT37" s="48">
        <f t="shared" si="61"/>
        <v>125000</v>
      </c>
      <c r="AU37" s="73">
        <f>AJ37</f>
        <v>125000</v>
      </c>
      <c r="AV37" s="48">
        <f t="shared" si="62"/>
        <v>125000</v>
      </c>
      <c r="AW37" s="48">
        <f t="shared" si="62"/>
        <v>125000</v>
      </c>
      <c r="AX37" s="73">
        <f>AM37</f>
        <v>125000</v>
      </c>
      <c r="AY37" s="48">
        <f t="shared" si="63"/>
        <v>125000</v>
      </c>
      <c r="AZ37" s="48">
        <f t="shared" si="63"/>
        <v>125000</v>
      </c>
      <c r="BA37" s="73">
        <f>AP37</f>
        <v>125000</v>
      </c>
      <c r="BB37" s="48">
        <f t="shared" si="64"/>
        <v>125000</v>
      </c>
      <c r="BC37" s="48">
        <f t="shared" si="64"/>
        <v>125000</v>
      </c>
      <c r="BD37" s="73">
        <f>AS37</f>
        <v>125000</v>
      </c>
      <c r="BE37" s="48">
        <f>BC37</f>
        <v>125000</v>
      </c>
    </row>
    <row r="38" spans="1:57" s="13" customFormat="1" ht="15.75">
      <c r="A38" s="82" t="s">
        <v>39</v>
      </c>
      <c r="B38" s="83"/>
      <c r="C38" s="18"/>
      <c r="D38" s="84"/>
      <c r="E38" s="84"/>
      <c r="F38" s="115"/>
      <c r="G38" s="103">
        <f>SUM(G32:G37)</f>
        <v>2282000</v>
      </c>
      <c r="H38" s="103">
        <f>SUM(H32:H37)</f>
        <v>1625000</v>
      </c>
      <c r="I38" s="85">
        <f aca="true" t="shared" si="66" ref="I38:Q38">SUM(I32:I37)</f>
        <v>1625000</v>
      </c>
      <c r="J38" s="85">
        <f t="shared" si="66"/>
        <v>1625000</v>
      </c>
      <c r="K38" s="85">
        <f t="shared" si="66"/>
        <v>1625000</v>
      </c>
      <c r="L38" s="85">
        <f t="shared" si="66"/>
        <v>1625000</v>
      </c>
      <c r="M38" s="85">
        <f t="shared" si="66"/>
        <v>1625000</v>
      </c>
      <c r="N38" s="85">
        <f t="shared" si="66"/>
        <v>1625000</v>
      </c>
      <c r="O38" s="85">
        <f t="shared" si="66"/>
        <v>2282000</v>
      </c>
      <c r="P38" s="85">
        <f t="shared" si="66"/>
        <v>2282000</v>
      </c>
      <c r="Q38" s="104">
        <f t="shared" si="66"/>
        <v>2282000</v>
      </c>
      <c r="R38" s="85">
        <f aca="true" t="shared" si="67" ref="R38:BE38">SUM(R32:R37)</f>
        <v>2282000</v>
      </c>
      <c r="S38" s="85">
        <f t="shared" si="67"/>
        <v>2282000</v>
      </c>
      <c r="T38" s="104">
        <f t="shared" si="67"/>
        <v>2282000</v>
      </c>
      <c r="U38" s="85">
        <f t="shared" si="67"/>
        <v>2282000</v>
      </c>
      <c r="V38" s="85">
        <f t="shared" si="67"/>
        <v>2282000</v>
      </c>
      <c r="W38" s="104">
        <f t="shared" si="67"/>
        <v>2282000</v>
      </c>
      <c r="X38" s="85">
        <f t="shared" si="67"/>
        <v>2282000</v>
      </c>
      <c r="Y38" s="85">
        <f t="shared" si="67"/>
        <v>2282000</v>
      </c>
      <c r="Z38" s="104">
        <f t="shared" si="67"/>
        <v>2282000</v>
      </c>
      <c r="AA38" s="85">
        <f t="shared" si="67"/>
        <v>2282000</v>
      </c>
      <c r="AB38" s="85">
        <f t="shared" si="67"/>
        <v>2282000</v>
      </c>
      <c r="AC38" s="104">
        <f t="shared" si="67"/>
        <v>2282000</v>
      </c>
      <c r="AD38" s="85">
        <f t="shared" si="67"/>
        <v>2282000</v>
      </c>
      <c r="AE38" s="85">
        <f t="shared" si="67"/>
        <v>2282000</v>
      </c>
      <c r="AF38" s="104">
        <f t="shared" si="67"/>
        <v>2282000</v>
      </c>
      <c r="AG38" s="85">
        <f t="shared" si="67"/>
        <v>2282000</v>
      </c>
      <c r="AH38" s="85">
        <f t="shared" si="67"/>
        <v>2282000</v>
      </c>
      <c r="AI38" s="104">
        <f t="shared" si="67"/>
        <v>2282000</v>
      </c>
      <c r="AJ38" s="85">
        <f t="shared" si="67"/>
        <v>2282000</v>
      </c>
      <c r="AK38" s="85">
        <f t="shared" si="67"/>
        <v>2282000</v>
      </c>
      <c r="AL38" s="104">
        <f t="shared" si="67"/>
        <v>2282000</v>
      </c>
      <c r="AM38" s="85">
        <f t="shared" si="67"/>
        <v>2282000</v>
      </c>
      <c r="AN38" s="85">
        <f t="shared" si="67"/>
        <v>2282000</v>
      </c>
      <c r="AO38" s="104">
        <f t="shared" si="67"/>
        <v>2282000</v>
      </c>
      <c r="AP38" s="85">
        <f t="shared" si="67"/>
        <v>2282000</v>
      </c>
      <c r="AQ38" s="85">
        <f t="shared" si="67"/>
        <v>2282000</v>
      </c>
      <c r="AR38" s="104">
        <f t="shared" si="67"/>
        <v>2282000</v>
      </c>
      <c r="AS38" s="85">
        <f t="shared" si="67"/>
        <v>2282000</v>
      </c>
      <c r="AT38" s="85">
        <f t="shared" si="67"/>
        <v>2282000</v>
      </c>
      <c r="AU38" s="104">
        <f t="shared" si="67"/>
        <v>2282000</v>
      </c>
      <c r="AV38" s="85">
        <f t="shared" si="67"/>
        <v>2282000</v>
      </c>
      <c r="AW38" s="85">
        <f t="shared" si="67"/>
        <v>2282000</v>
      </c>
      <c r="AX38" s="104">
        <f t="shared" si="67"/>
        <v>2282000</v>
      </c>
      <c r="AY38" s="85">
        <f t="shared" si="67"/>
        <v>2282000</v>
      </c>
      <c r="AZ38" s="85">
        <f t="shared" si="67"/>
        <v>2282000</v>
      </c>
      <c r="BA38" s="104">
        <f t="shared" si="67"/>
        <v>2282000</v>
      </c>
      <c r="BB38" s="85">
        <f t="shared" si="67"/>
        <v>2282000</v>
      </c>
      <c r="BC38" s="85">
        <f t="shared" si="67"/>
        <v>2282000</v>
      </c>
      <c r="BD38" s="104">
        <f t="shared" si="67"/>
        <v>2282000</v>
      </c>
      <c r="BE38" s="85">
        <f t="shared" si="67"/>
        <v>2282000</v>
      </c>
    </row>
    <row r="39" spans="1:57" s="13" customFormat="1" ht="14.25" customHeight="1">
      <c r="A39" s="130" t="s">
        <v>96</v>
      </c>
      <c r="B39" s="18"/>
      <c r="C39" s="18"/>
      <c r="D39" s="71"/>
      <c r="E39" s="71"/>
      <c r="F39" s="94"/>
      <c r="G39" s="98"/>
      <c r="H39" s="98"/>
      <c r="I39" s="48"/>
      <c r="J39" s="48"/>
      <c r="K39" s="48"/>
      <c r="L39" s="48"/>
      <c r="M39" s="48"/>
      <c r="N39" s="48"/>
      <c r="O39" s="48"/>
      <c r="P39" s="48"/>
      <c r="Q39" s="73"/>
      <c r="R39" s="48"/>
      <c r="S39" s="48"/>
      <c r="T39" s="73"/>
      <c r="U39" s="48"/>
      <c r="V39" s="48"/>
      <c r="W39" s="73"/>
      <c r="X39" s="48"/>
      <c r="Y39" s="48"/>
      <c r="Z39" s="73"/>
      <c r="AA39" s="48"/>
      <c r="AB39" s="48"/>
      <c r="AC39" s="73"/>
      <c r="AD39" s="48"/>
      <c r="AE39" s="48"/>
      <c r="AF39" s="73"/>
      <c r="AG39" s="48"/>
      <c r="AH39" s="48"/>
      <c r="AI39" s="73"/>
      <c r="AJ39" s="48"/>
      <c r="AK39" s="48"/>
      <c r="AL39" s="73"/>
      <c r="AM39" s="48"/>
      <c r="AN39" s="48"/>
      <c r="AO39" s="73"/>
      <c r="AP39" s="48"/>
      <c r="AQ39" s="48"/>
      <c r="AR39" s="73"/>
      <c r="AS39" s="48"/>
      <c r="AT39" s="48"/>
      <c r="AU39" s="73"/>
      <c r="AV39" s="48"/>
      <c r="AW39" s="48"/>
      <c r="AX39" s="73"/>
      <c r="AY39" s="48"/>
      <c r="AZ39" s="48"/>
      <c r="BA39" s="73"/>
      <c r="BB39" s="48"/>
      <c r="BC39" s="48"/>
      <c r="BD39" s="73"/>
      <c r="BE39" s="48"/>
    </row>
    <row r="40" spans="1:57" s="13" customFormat="1" ht="15.75">
      <c r="A40" s="38" t="s">
        <v>9</v>
      </c>
      <c r="B40" s="137" t="s">
        <v>12</v>
      </c>
      <c r="C40" s="18" t="s">
        <v>84</v>
      </c>
      <c r="D40" s="71"/>
      <c r="E40" s="71" t="s">
        <v>83</v>
      </c>
      <c r="F40" s="98">
        <v>120000</v>
      </c>
      <c r="G40" s="98">
        <f>F40*D40*3/10</f>
        <v>0</v>
      </c>
      <c r="H40" s="98">
        <f>D40*F40</f>
        <v>0</v>
      </c>
      <c r="I40" s="48"/>
      <c r="J40" s="48">
        <f>H40</f>
        <v>0</v>
      </c>
      <c r="K40" s="48"/>
      <c r="L40" s="48"/>
      <c r="M40" s="48"/>
      <c r="N40" s="48"/>
      <c r="O40" s="48">
        <f>J40</f>
        <v>0</v>
      </c>
      <c r="P40" s="48"/>
      <c r="Q40" s="73"/>
      <c r="R40" s="48"/>
      <c r="S40" s="48"/>
      <c r="T40" s="73">
        <f>J40</f>
        <v>0</v>
      </c>
      <c r="U40" s="48"/>
      <c r="V40" s="48"/>
      <c r="W40" s="73"/>
      <c r="X40" s="48"/>
      <c r="Y40" s="48">
        <f>J40</f>
        <v>0</v>
      </c>
      <c r="Z40" s="73"/>
      <c r="AA40" s="48"/>
      <c r="AB40" s="48"/>
      <c r="AC40" s="73"/>
      <c r="AD40" s="48">
        <f>J40</f>
        <v>0</v>
      </c>
      <c r="AE40" s="48"/>
      <c r="AF40" s="73"/>
      <c r="AG40" s="48"/>
      <c r="AH40" s="48"/>
      <c r="AI40" s="73">
        <f>J40</f>
        <v>0</v>
      </c>
      <c r="AJ40" s="48"/>
      <c r="AK40" s="48"/>
      <c r="AL40" s="73"/>
      <c r="AM40" s="48"/>
      <c r="AN40" s="48">
        <f>J40</f>
        <v>0</v>
      </c>
      <c r="AO40" s="73"/>
      <c r="AP40" s="48"/>
      <c r="AQ40" s="48"/>
      <c r="AR40" s="73"/>
      <c r="AS40" s="48">
        <f>J40</f>
        <v>0</v>
      </c>
      <c r="AT40" s="48"/>
      <c r="AU40" s="73"/>
      <c r="AV40" s="48"/>
      <c r="AW40" s="48"/>
      <c r="AX40" s="73">
        <f>J40</f>
        <v>0</v>
      </c>
      <c r="AY40" s="48"/>
      <c r="AZ40" s="48"/>
      <c r="BA40" s="73"/>
      <c r="BB40" s="48"/>
      <c r="BC40" s="48">
        <f>J40</f>
        <v>0</v>
      </c>
      <c r="BD40" s="73"/>
      <c r="BE40" s="48"/>
    </row>
    <row r="41" spans="1:57" s="13" customFormat="1" ht="18">
      <c r="A41" s="38" t="s">
        <v>117</v>
      </c>
      <c r="B41" s="18"/>
      <c r="C41" s="18"/>
      <c r="D41" s="71">
        <v>400</v>
      </c>
      <c r="E41" s="71" t="s">
        <v>35</v>
      </c>
      <c r="F41" s="98">
        <v>150</v>
      </c>
      <c r="G41" s="98">
        <f>F41*D41</f>
        <v>60000</v>
      </c>
      <c r="H41" s="98">
        <f>G41</f>
        <v>60000</v>
      </c>
      <c r="I41" s="48">
        <f aca="true" t="shared" si="68" ref="I41:Q41">H41</f>
        <v>60000</v>
      </c>
      <c r="J41" s="48">
        <f t="shared" si="68"/>
        <v>60000</v>
      </c>
      <c r="K41" s="48">
        <f t="shared" si="68"/>
        <v>60000</v>
      </c>
      <c r="L41" s="48">
        <f t="shared" si="68"/>
        <v>60000</v>
      </c>
      <c r="M41" s="48">
        <f t="shared" si="68"/>
        <v>60000</v>
      </c>
      <c r="N41" s="48">
        <f t="shared" si="68"/>
        <v>60000</v>
      </c>
      <c r="O41" s="48">
        <f t="shared" si="68"/>
        <v>60000</v>
      </c>
      <c r="P41" s="48">
        <f t="shared" si="68"/>
        <v>60000</v>
      </c>
      <c r="Q41" s="73">
        <f t="shared" si="68"/>
        <v>60000</v>
      </c>
      <c r="R41" s="48">
        <f aca="true" t="shared" si="69" ref="R41:AO41">Q41</f>
        <v>60000</v>
      </c>
      <c r="S41" s="48">
        <f t="shared" si="69"/>
        <v>60000</v>
      </c>
      <c r="T41" s="73">
        <f t="shared" si="69"/>
        <v>60000</v>
      </c>
      <c r="U41" s="48">
        <f t="shared" si="69"/>
        <v>60000</v>
      </c>
      <c r="V41" s="48">
        <f t="shared" si="69"/>
        <v>60000</v>
      </c>
      <c r="W41" s="73">
        <f t="shared" si="69"/>
        <v>60000</v>
      </c>
      <c r="X41" s="48">
        <f t="shared" si="69"/>
        <v>60000</v>
      </c>
      <c r="Y41" s="48">
        <f t="shared" si="69"/>
        <v>60000</v>
      </c>
      <c r="Z41" s="73">
        <f t="shared" si="69"/>
        <v>60000</v>
      </c>
      <c r="AA41" s="48">
        <f t="shared" si="69"/>
        <v>60000</v>
      </c>
      <c r="AB41" s="48">
        <f t="shared" si="69"/>
        <v>60000</v>
      </c>
      <c r="AC41" s="73">
        <f t="shared" si="69"/>
        <v>60000</v>
      </c>
      <c r="AD41" s="48">
        <f t="shared" si="69"/>
        <v>60000</v>
      </c>
      <c r="AE41" s="48">
        <f t="shared" si="69"/>
        <v>60000</v>
      </c>
      <c r="AF41" s="73">
        <f t="shared" si="69"/>
        <v>60000</v>
      </c>
      <c r="AG41" s="48">
        <f t="shared" si="69"/>
        <v>60000</v>
      </c>
      <c r="AH41" s="48">
        <f t="shared" si="69"/>
        <v>60000</v>
      </c>
      <c r="AI41" s="73">
        <f t="shared" si="69"/>
        <v>60000</v>
      </c>
      <c r="AJ41" s="48">
        <f t="shared" si="69"/>
        <v>60000</v>
      </c>
      <c r="AK41" s="48">
        <f t="shared" si="69"/>
        <v>60000</v>
      </c>
      <c r="AL41" s="73">
        <f t="shared" si="69"/>
        <v>60000</v>
      </c>
      <c r="AM41" s="48">
        <f t="shared" si="69"/>
        <v>60000</v>
      </c>
      <c r="AN41" s="48">
        <f t="shared" si="69"/>
        <v>60000</v>
      </c>
      <c r="AO41" s="73">
        <f t="shared" si="69"/>
        <v>60000</v>
      </c>
      <c r="AP41" s="48">
        <f aca="true" t="shared" si="70" ref="AP41:BE41">AO41</f>
        <v>60000</v>
      </c>
      <c r="AQ41" s="48">
        <f t="shared" si="70"/>
        <v>60000</v>
      </c>
      <c r="AR41" s="73">
        <f t="shared" si="70"/>
        <v>60000</v>
      </c>
      <c r="AS41" s="48">
        <f t="shared" si="70"/>
        <v>60000</v>
      </c>
      <c r="AT41" s="48">
        <f t="shared" si="70"/>
        <v>60000</v>
      </c>
      <c r="AU41" s="73">
        <f t="shared" si="70"/>
        <v>60000</v>
      </c>
      <c r="AV41" s="48">
        <f t="shared" si="70"/>
        <v>60000</v>
      </c>
      <c r="AW41" s="48">
        <f t="shared" si="70"/>
        <v>60000</v>
      </c>
      <c r="AX41" s="73">
        <f t="shared" si="70"/>
        <v>60000</v>
      </c>
      <c r="AY41" s="48">
        <f t="shared" si="70"/>
        <v>60000</v>
      </c>
      <c r="AZ41" s="48">
        <f t="shared" si="70"/>
        <v>60000</v>
      </c>
      <c r="BA41" s="73">
        <f t="shared" si="70"/>
        <v>60000</v>
      </c>
      <c r="BB41" s="48">
        <f t="shared" si="70"/>
        <v>60000</v>
      </c>
      <c r="BC41" s="48">
        <f t="shared" si="70"/>
        <v>60000</v>
      </c>
      <c r="BD41" s="73">
        <f t="shared" si="70"/>
        <v>60000</v>
      </c>
      <c r="BE41" s="48">
        <f t="shared" si="70"/>
        <v>60000</v>
      </c>
    </row>
    <row r="42" spans="1:57" s="13" customFormat="1" ht="18">
      <c r="A42" s="38" t="s">
        <v>118</v>
      </c>
      <c r="B42" s="18"/>
      <c r="C42" s="18"/>
      <c r="D42" s="71">
        <v>1</v>
      </c>
      <c r="E42" s="71" t="s">
        <v>82</v>
      </c>
      <c r="F42" s="119">
        <v>250000</v>
      </c>
      <c r="G42" s="131">
        <f>F42*D42</f>
        <v>250000</v>
      </c>
      <c r="H42" s="131">
        <f>G42</f>
        <v>250000</v>
      </c>
      <c r="I42" s="132">
        <f aca="true" t="shared" si="71" ref="I42:Q42">H42</f>
        <v>250000</v>
      </c>
      <c r="J42" s="131">
        <f t="shared" si="71"/>
        <v>250000</v>
      </c>
      <c r="K42" s="132">
        <f t="shared" si="71"/>
        <v>250000</v>
      </c>
      <c r="L42" s="132">
        <f t="shared" si="71"/>
        <v>250000</v>
      </c>
      <c r="M42" s="132">
        <f t="shared" si="71"/>
        <v>250000</v>
      </c>
      <c r="N42" s="132">
        <f t="shared" si="71"/>
        <v>250000</v>
      </c>
      <c r="O42" s="132">
        <f t="shared" si="71"/>
        <v>250000</v>
      </c>
      <c r="P42" s="132">
        <f t="shared" si="71"/>
        <v>250000</v>
      </c>
      <c r="Q42" s="133">
        <f t="shared" si="71"/>
        <v>250000</v>
      </c>
      <c r="R42" s="132">
        <f aca="true" t="shared" si="72" ref="R42:AO42">Q42</f>
        <v>250000</v>
      </c>
      <c r="S42" s="132">
        <f t="shared" si="72"/>
        <v>250000</v>
      </c>
      <c r="T42" s="133">
        <f t="shared" si="72"/>
        <v>250000</v>
      </c>
      <c r="U42" s="132">
        <f t="shared" si="72"/>
        <v>250000</v>
      </c>
      <c r="V42" s="132">
        <f t="shared" si="72"/>
        <v>250000</v>
      </c>
      <c r="W42" s="133">
        <f t="shared" si="72"/>
        <v>250000</v>
      </c>
      <c r="X42" s="132">
        <f t="shared" si="72"/>
        <v>250000</v>
      </c>
      <c r="Y42" s="132">
        <f t="shared" si="72"/>
        <v>250000</v>
      </c>
      <c r="Z42" s="133">
        <f t="shared" si="72"/>
        <v>250000</v>
      </c>
      <c r="AA42" s="132">
        <f t="shared" si="72"/>
        <v>250000</v>
      </c>
      <c r="AB42" s="132">
        <f t="shared" si="72"/>
        <v>250000</v>
      </c>
      <c r="AC42" s="133">
        <f t="shared" si="72"/>
        <v>250000</v>
      </c>
      <c r="AD42" s="132">
        <f t="shared" si="72"/>
        <v>250000</v>
      </c>
      <c r="AE42" s="132">
        <f t="shared" si="72"/>
        <v>250000</v>
      </c>
      <c r="AF42" s="133">
        <f t="shared" si="72"/>
        <v>250000</v>
      </c>
      <c r="AG42" s="132">
        <f t="shared" si="72"/>
        <v>250000</v>
      </c>
      <c r="AH42" s="132">
        <f t="shared" si="72"/>
        <v>250000</v>
      </c>
      <c r="AI42" s="133">
        <f t="shared" si="72"/>
        <v>250000</v>
      </c>
      <c r="AJ42" s="132">
        <f t="shared" si="72"/>
        <v>250000</v>
      </c>
      <c r="AK42" s="132">
        <f t="shared" si="72"/>
        <v>250000</v>
      </c>
      <c r="AL42" s="133">
        <f t="shared" si="72"/>
        <v>250000</v>
      </c>
      <c r="AM42" s="132">
        <f t="shared" si="72"/>
        <v>250000</v>
      </c>
      <c r="AN42" s="132">
        <f t="shared" si="72"/>
        <v>250000</v>
      </c>
      <c r="AO42" s="133">
        <f t="shared" si="72"/>
        <v>250000</v>
      </c>
      <c r="AP42" s="132">
        <f aca="true" t="shared" si="73" ref="AP42:BE42">AO42</f>
        <v>250000</v>
      </c>
      <c r="AQ42" s="132">
        <f t="shared" si="73"/>
        <v>250000</v>
      </c>
      <c r="AR42" s="133">
        <f t="shared" si="73"/>
        <v>250000</v>
      </c>
      <c r="AS42" s="132">
        <f t="shared" si="73"/>
        <v>250000</v>
      </c>
      <c r="AT42" s="132">
        <f t="shared" si="73"/>
        <v>250000</v>
      </c>
      <c r="AU42" s="133">
        <f t="shared" si="73"/>
        <v>250000</v>
      </c>
      <c r="AV42" s="132">
        <f t="shared" si="73"/>
        <v>250000</v>
      </c>
      <c r="AW42" s="132">
        <f t="shared" si="73"/>
        <v>250000</v>
      </c>
      <c r="AX42" s="133">
        <f t="shared" si="73"/>
        <v>250000</v>
      </c>
      <c r="AY42" s="132">
        <f t="shared" si="73"/>
        <v>250000</v>
      </c>
      <c r="AZ42" s="132">
        <f t="shared" si="73"/>
        <v>250000</v>
      </c>
      <c r="BA42" s="133">
        <f t="shared" si="73"/>
        <v>250000</v>
      </c>
      <c r="BB42" s="132">
        <f t="shared" si="73"/>
        <v>250000</v>
      </c>
      <c r="BC42" s="132">
        <f t="shared" si="73"/>
        <v>250000</v>
      </c>
      <c r="BD42" s="133">
        <f t="shared" si="73"/>
        <v>250000</v>
      </c>
      <c r="BE42" s="132">
        <f t="shared" si="73"/>
        <v>250000</v>
      </c>
    </row>
    <row r="43" spans="1:57" s="13" customFormat="1" ht="18">
      <c r="A43" s="38" t="s">
        <v>119</v>
      </c>
      <c r="B43" s="18"/>
      <c r="C43" s="18"/>
      <c r="D43" s="71">
        <v>1</v>
      </c>
      <c r="E43" s="71" t="s">
        <v>82</v>
      </c>
      <c r="F43" s="119">
        <v>75000</v>
      </c>
      <c r="G43" s="131">
        <f>F43*D43</f>
        <v>75000</v>
      </c>
      <c r="H43" s="131">
        <f>G43</f>
        <v>75000</v>
      </c>
      <c r="I43" s="132">
        <f aca="true" t="shared" si="74" ref="I43:Q43">H43</f>
        <v>75000</v>
      </c>
      <c r="J43" s="131">
        <f t="shared" si="74"/>
        <v>75000</v>
      </c>
      <c r="K43" s="132">
        <f t="shared" si="74"/>
        <v>75000</v>
      </c>
      <c r="L43" s="132">
        <f t="shared" si="74"/>
        <v>75000</v>
      </c>
      <c r="M43" s="132">
        <f t="shared" si="74"/>
        <v>75000</v>
      </c>
      <c r="N43" s="132">
        <f t="shared" si="74"/>
        <v>75000</v>
      </c>
      <c r="O43" s="132">
        <f t="shared" si="74"/>
        <v>75000</v>
      </c>
      <c r="P43" s="132">
        <f t="shared" si="74"/>
        <v>75000</v>
      </c>
      <c r="Q43" s="133">
        <f t="shared" si="74"/>
        <v>75000</v>
      </c>
      <c r="R43" s="132">
        <f aca="true" t="shared" si="75" ref="R43:AO43">Q43</f>
        <v>75000</v>
      </c>
      <c r="S43" s="132">
        <f t="shared" si="75"/>
        <v>75000</v>
      </c>
      <c r="T43" s="133">
        <f t="shared" si="75"/>
        <v>75000</v>
      </c>
      <c r="U43" s="132">
        <f t="shared" si="75"/>
        <v>75000</v>
      </c>
      <c r="V43" s="132">
        <f t="shared" si="75"/>
        <v>75000</v>
      </c>
      <c r="W43" s="133">
        <f t="shared" si="75"/>
        <v>75000</v>
      </c>
      <c r="X43" s="132">
        <f t="shared" si="75"/>
        <v>75000</v>
      </c>
      <c r="Y43" s="132">
        <f t="shared" si="75"/>
        <v>75000</v>
      </c>
      <c r="Z43" s="133">
        <f t="shared" si="75"/>
        <v>75000</v>
      </c>
      <c r="AA43" s="132">
        <f t="shared" si="75"/>
        <v>75000</v>
      </c>
      <c r="AB43" s="132">
        <f t="shared" si="75"/>
        <v>75000</v>
      </c>
      <c r="AC43" s="133">
        <f t="shared" si="75"/>
        <v>75000</v>
      </c>
      <c r="AD43" s="132">
        <f t="shared" si="75"/>
        <v>75000</v>
      </c>
      <c r="AE43" s="132">
        <f t="shared" si="75"/>
        <v>75000</v>
      </c>
      <c r="AF43" s="133">
        <f t="shared" si="75"/>
        <v>75000</v>
      </c>
      <c r="AG43" s="132">
        <f t="shared" si="75"/>
        <v>75000</v>
      </c>
      <c r="AH43" s="132">
        <f t="shared" si="75"/>
        <v>75000</v>
      </c>
      <c r="AI43" s="133">
        <f t="shared" si="75"/>
        <v>75000</v>
      </c>
      <c r="AJ43" s="132">
        <f t="shared" si="75"/>
        <v>75000</v>
      </c>
      <c r="AK43" s="132">
        <f t="shared" si="75"/>
        <v>75000</v>
      </c>
      <c r="AL43" s="133">
        <f t="shared" si="75"/>
        <v>75000</v>
      </c>
      <c r="AM43" s="132">
        <f t="shared" si="75"/>
        <v>75000</v>
      </c>
      <c r="AN43" s="132">
        <f t="shared" si="75"/>
        <v>75000</v>
      </c>
      <c r="AO43" s="133">
        <f t="shared" si="75"/>
        <v>75000</v>
      </c>
      <c r="AP43" s="132">
        <f aca="true" t="shared" si="76" ref="AP43:BE43">AO43</f>
        <v>75000</v>
      </c>
      <c r="AQ43" s="132">
        <f t="shared" si="76"/>
        <v>75000</v>
      </c>
      <c r="AR43" s="133">
        <f t="shared" si="76"/>
        <v>75000</v>
      </c>
      <c r="AS43" s="132">
        <f t="shared" si="76"/>
        <v>75000</v>
      </c>
      <c r="AT43" s="132">
        <f t="shared" si="76"/>
        <v>75000</v>
      </c>
      <c r="AU43" s="133">
        <f t="shared" si="76"/>
        <v>75000</v>
      </c>
      <c r="AV43" s="132">
        <f t="shared" si="76"/>
        <v>75000</v>
      </c>
      <c r="AW43" s="132">
        <f t="shared" si="76"/>
        <v>75000</v>
      </c>
      <c r="AX43" s="133">
        <f t="shared" si="76"/>
        <v>75000</v>
      </c>
      <c r="AY43" s="132">
        <f t="shared" si="76"/>
        <v>75000</v>
      </c>
      <c r="AZ43" s="132">
        <f t="shared" si="76"/>
        <v>75000</v>
      </c>
      <c r="BA43" s="133">
        <f t="shared" si="76"/>
        <v>75000</v>
      </c>
      <c r="BB43" s="132">
        <f t="shared" si="76"/>
        <v>75000</v>
      </c>
      <c r="BC43" s="132">
        <f t="shared" si="76"/>
        <v>75000</v>
      </c>
      <c r="BD43" s="133">
        <f t="shared" si="76"/>
        <v>75000</v>
      </c>
      <c r="BE43" s="132">
        <f t="shared" si="76"/>
        <v>75000</v>
      </c>
    </row>
    <row r="44" spans="1:57" s="13" customFormat="1" ht="15.75">
      <c r="A44" s="82" t="s">
        <v>41</v>
      </c>
      <c r="B44" s="83"/>
      <c r="C44" s="18"/>
      <c r="D44" s="84"/>
      <c r="E44" s="84"/>
      <c r="F44" s="115"/>
      <c r="G44" s="103">
        <f>SUM(G40:G43)</f>
        <v>385000</v>
      </c>
      <c r="H44" s="103">
        <f aca="true" t="shared" si="77" ref="H44:Q44">SUM(H40:H43)</f>
        <v>385000</v>
      </c>
      <c r="I44" s="85">
        <f t="shared" si="77"/>
        <v>385000</v>
      </c>
      <c r="J44" s="103">
        <f t="shared" si="77"/>
        <v>385000</v>
      </c>
      <c r="K44" s="85">
        <f t="shared" si="77"/>
        <v>385000</v>
      </c>
      <c r="L44" s="85">
        <f t="shared" si="77"/>
        <v>385000</v>
      </c>
      <c r="M44" s="85">
        <f t="shared" si="77"/>
        <v>385000</v>
      </c>
      <c r="N44" s="85">
        <f t="shared" si="77"/>
        <v>385000</v>
      </c>
      <c r="O44" s="85">
        <f t="shared" si="77"/>
        <v>385000</v>
      </c>
      <c r="P44" s="85">
        <f t="shared" si="77"/>
        <v>385000</v>
      </c>
      <c r="Q44" s="104">
        <f t="shared" si="77"/>
        <v>385000</v>
      </c>
      <c r="R44" s="85">
        <f aca="true" t="shared" si="78" ref="R44:BE44">SUM(R40:R43)</f>
        <v>385000</v>
      </c>
      <c r="S44" s="85">
        <f t="shared" si="78"/>
        <v>385000</v>
      </c>
      <c r="T44" s="104">
        <f t="shared" si="78"/>
        <v>385000</v>
      </c>
      <c r="U44" s="85">
        <f t="shared" si="78"/>
        <v>385000</v>
      </c>
      <c r="V44" s="85">
        <f t="shared" si="78"/>
        <v>385000</v>
      </c>
      <c r="W44" s="104">
        <f t="shared" si="78"/>
        <v>385000</v>
      </c>
      <c r="X44" s="85">
        <f t="shared" si="78"/>
        <v>385000</v>
      </c>
      <c r="Y44" s="85">
        <f t="shared" si="78"/>
        <v>385000</v>
      </c>
      <c r="Z44" s="104">
        <f t="shared" si="78"/>
        <v>385000</v>
      </c>
      <c r="AA44" s="85">
        <f t="shared" si="78"/>
        <v>385000</v>
      </c>
      <c r="AB44" s="85">
        <f t="shared" si="78"/>
        <v>385000</v>
      </c>
      <c r="AC44" s="104">
        <f t="shared" si="78"/>
        <v>385000</v>
      </c>
      <c r="AD44" s="85">
        <f t="shared" si="78"/>
        <v>385000</v>
      </c>
      <c r="AE44" s="85">
        <f t="shared" si="78"/>
        <v>385000</v>
      </c>
      <c r="AF44" s="104">
        <f t="shared" si="78"/>
        <v>385000</v>
      </c>
      <c r="AG44" s="85">
        <f t="shared" si="78"/>
        <v>385000</v>
      </c>
      <c r="AH44" s="85">
        <f t="shared" si="78"/>
        <v>385000</v>
      </c>
      <c r="AI44" s="104">
        <f t="shared" si="78"/>
        <v>385000</v>
      </c>
      <c r="AJ44" s="85">
        <f t="shared" si="78"/>
        <v>385000</v>
      </c>
      <c r="AK44" s="85">
        <f t="shared" si="78"/>
        <v>385000</v>
      </c>
      <c r="AL44" s="104">
        <f t="shared" si="78"/>
        <v>385000</v>
      </c>
      <c r="AM44" s="85">
        <f t="shared" si="78"/>
        <v>385000</v>
      </c>
      <c r="AN44" s="85">
        <f t="shared" si="78"/>
        <v>385000</v>
      </c>
      <c r="AO44" s="104">
        <f t="shared" si="78"/>
        <v>385000</v>
      </c>
      <c r="AP44" s="85">
        <f t="shared" si="78"/>
        <v>385000</v>
      </c>
      <c r="AQ44" s="85">
        <f t="shared" si="78"/>
        <v>385000</v>
      </c>
      <c r="AR44" s="104">
        <f t="shared" si="78"/>
        <v>385000</v>
      </c>
      <c r="AS44" s="85">
        <f t="shared" si="78"/>
        <v>385000</v>
      </c>
      <c r="AT44" s="85">
        <f t="shared" si="78"/>
        <v>385000</v>
      </c>
      <c r="AU44" s="104">
        <f t="shared" si="78"/>
        <v>385000</v>
      </c>
      <c r="AV44" s="85">
        <f t="shared" si="78"/>
        <v>385000</v>
      </c>
      <c r="AW44" s="85">
        <f t="shared" si="78"/>
        <v>385000</v>
      </c>
      <c r="AX44" s="104">
        <f t="shared" si="78"/>
        <v>385000</v>
      </c>
      <c r="AY44" s="85">
        <f t="shared" si="78"/>
        <v>385000</v>
      </c>
      <c r="AZ44" s="85">
        <f t="shared" si="78"/>
        <v>385000</v>
      </c>
      <c r="BA44" s="104">
        <f t="shared" si="78"/>
        <v>385000</v>
      </c>
      <c r="BB44" s="85">
        <f t="shared" si="78"/>
        <v>385000</v>
      </c>
      <c r="BC44" s="85">
        <f t="shared" si="78"/>
        <v>385000</v>
      </c>
      <c r="BD44" s="104">
        <f t="shared" si="78"/>
        <v>385000</v>
      </c>
      <c r="BE44" s="85">
        <f t="shared" si="78"/>
        <v>385000</v>
      </c>
    </row>
    <row r="45" spans="1:57" s="13" customFormat="1" ht="18" customHeight="1">
      <c r="A45" s="75" t="s">
        <v>3</v>
      </c>
      <c r="B45" s="56"/>
      <c r="C45" s="56"/>
      <c r="D45" s="134"/>
      <c r="E45" s="134"/>
      <c r="F45" s="117"/>
      <c r="G45" s="118">
        <f>(G12+G15+G21)*0.75</f>
        <v>1753248</v>
      </c>
      <c r="H45" s="118">
        <f aca="true" t="shared" si="79" ref="H45:BE45">(H12+H15+H21)*0.75</f>
        <v>1753248</v>
      </c>
      <c r="I45" s="118">
        <f t="shared" si="79"/>
        <v>1753248</v>
      </c>
      <c r="J45" s="118">
        <f t="shared" si="79"/>
        <v>1753248</v>
      </c>
      <c r="K45" s="118">
        <f t="shared" si="79"/>
        <v>1753248</v>
      </c>
      <c r="L45" s="118">
        <f t="shared" si="79"/>
        <v>1753248</v>
      </c>
      <c r="M45" s="118">
        <f t="shared" si="79"/>
        <v>1753248</v>
      </c>
      <c r="N45" s="118">
        <f t="shared" si="79"/>
        <v>1753248</v>
      </c>
      <c r="O45" s="118">
        <f t="shared" si="79"/>
        <v>1753248</v>
      </c>
      <c r="P45" s="118">
        <f t="shared" si="79"/>
        <v>1753248</v>
      </c>
      <c r="Q45" s="118">
        <f t="shared" si="79"/>
        <v>1753248</v>
      </c>
      <c r="R45" s="118">
        <f t="shared" si="79"/>
        <v>1753248</v>
      </c>
      <c r="S45" s="118">
        <f t="shared" si="79"/>
        <v>1753248</v>
      </c>
      <c r="T45" s="118">
        <f t="shared" si="79"/>
        <v>1753248</v>
      </c>
      <c r="U45" s="118">
        <f t="shared" si="79"/>
        <v>1753248</v>
      </c>
      <c r="V45" s="118">
        <f t="shared" si="79"/>
        <v>1753248</v>
      </c>
      <c r="W45" s="118">
        <f t="shared" si="79"/>
        <v>1753248</v>
      </c>
      <c r="X45" s="118">
        <f t="shared" si="79"/>
        <v>1753248</v>
      </c>
      <c r="Y45" s="118">
        <f t="shared" si="79"/>
        <v>1753248</v>
      </c>
      <c r="Z45" s="118">
        <f t="shared" si="79"/>
        <v>1753248</v>
      </c>
      <c r="AA45" s="118">
        <f t="shared" si="79"/>
        <v>1753248</v>
      </c>
      <c r="AB45" s="118">
        <f t="shared" si="79"/>
        <v>1753248</v>
      </c>
      <c r="AC45" s="118">
        <f t="shared" si="79"/>
        <v>1753248</v>
      </c>
      <c r="AD45" s="118">
        <f t="shared" si="79"/>
        <v>1753248</v>
      </c>
      <c r="AE45" s="118">
        <f t="shared" si="79"/>
        <v>1753248</v>
      </c>
      <c r="AF45" s="118">
        <f t="shared" si="79"/>
        <v>1753248</v>
      </c>
      <c r="AG45" s="118">
        <f t="shared" si="79"/>
        <v>1753248</v>
      </c>
      <c r="AH45" s="118">
        <f t="shared" si="79"/>
        <v>1753248</v>
      </c>
      <c r="AI45" s="118">
        <f t="shared" si="79"/>
        <v>1753248</v>
      </c>
      <c r="AJ45" s="118">
        <f t="shared" si="79"/>
        <v>1753248</v>
      </c>
      <c r="AK45" s="118">
        <f t="shared" si="79"/>
        <v>1753248</v>
      </c>
      <c r="AL45" s="118">
        <f t="shared" si="79"/>
        <v>1753248</v>
      </c>
      <c r="AM45" s="118">
        <f t="shared" si="79"/>
        <v>1753248</v>
      </c>
      <c r="AN45" s="118">
        <f t="shared" si="79"/>
        <v>1753248</v>
      </c>
      <c r="AO45" s="118">
        <f t="shared" si="79"/>
        <v>1753248</v>
      </c>
      <c r="AP45" s="118">
        <f t="shared" si="79"/>
        <v>1753248</v>
      </c>
      <c r="AQ45" s="118">
        <f t="shared" si="79"/>
        <v>1753248</v>
      </c>
      <c r="AR45" s="118">
        <f t="shared" si="79"/>
        <v>1753248</v>
      </c>
      <c r="AS45" s="118">
        <f t="shared" si="79"/>
        <v>1753248</v>
      </c>
      <c r="AT45" s="118">
        <f t="shared" si="79"/>
        <v>1753248</v>
      </c>
      <c r="AU45" s="118">
        <f t="shared" si="79"/>
        <v>1753248</v>
      </c>
      <c r="AV45" s="118">
        <f t="shared" si="79"/>
        <v>1753248</v>
      </c>
      <c r="AW45" s="118">
        <f t="shared" si="79"/>
        <v>1753248</v>
      </c>
      <c r="AX45" s="118">
        <f t="shared" si="79"/>
        <v>1753248</v>
      </c>
      <c r="AY45" s="118">
        <f t="shared" si="79"/>
        <v>1753248</v>
      </c>
      <c r="AZ45" s="118">
        <f t="shared" si="79"/>
        <v>1753248</v>
      </c>
      <c r="BA45" s="118">
        <f t="shared" si="79"/>
        <v>1753248</v>
      </c>
      <c r="BB45" s="118">
        <f t="shared" si="79"/>
        <v>1753248</v>
      </c>
      <c r="BC45" s="118">
        <f t="shared" si="79"/>
        <v>1753248</v>
      </c>
      <c r="BD45" s="118">
        <f t="shared" si="79"/>
        <v>1753248</v>
      </c>
      <c r="BE45" s="118">
        <f t="shared" si="79"/>
        <v>1753248</v>
      </c>
    </row>
    <row r="46" spans="1:57" s="13" customFormat="1" ht="18" customHeight="1">
      <c r="A46" s="75" t="s">
        <v>120</v>
      </c>
      <c r="B46" s="56"/>
      <c r="C46" s="56"/>
      <c r="D46" s="134"/>
      <c r="E46" s="134"/>
      <c r="F46" s="117"/>
      <c r="G46" s="118">
        <f>(G44+G38+G30)*0.5</f>
        <v>1690976.1904761905</v>
      </c>
      <c r="H46" s="118">
        <f aca="true" t="shared" si="80" ref="H46:AL46">(H44+H38+H30)*0.5</f>
        <v>1362476.1904761905</v>
      </c>
      <c r="I46" s="87">
        <f t="shared" si="80"/>
        <v>1362476.1904761905</v>
      </c>
      <c r="J46" s="118">
        <f t="shared" si="80"/>
        <v>1362476.1904761905</v>
      </c>
      <c r="K46" s="87">
        <f t="shared" si="80"/>
        <v>1362476.1904761905</v>
      </c>
      <c r="L46" s="87">
        <f t="shared" si="80"/>
        <v>1362476.1904761905</v>
      </c>
      <c r="M46" s="87">
        <f t="shared" si="80"/>
        <v>1362476.1904761905</v>
      </c>
      <c r="N46" s="87">
        <f t="shared" si="80"/>
        <v>1362476.1904761905</v>
      </c>
      <c r="O46" s="87">
        <f t="shared" si="80"/>
        <v>1690976.1904761905</v>
      </c>
      <c r="P46" s="87">
        <f t="shared" si="80"/>
        <v>1690976.1904761905</v>
      </c>
      <c r="Q46" s="123">
        <f t="shared" si="80"/>
        <v>1690976.1904761905</v>
      </c>
      <c r="R46" s="87">
        <f t="shared" si="80"/>
        <v>1690976.1904761905</v>
      </c>
      <c r="S46" s="87">
        <f t="shared" si="80"/>
        <v>1690976.1904761905</v>
      </c>
      <c r="T46" s="123">
        <f t="shared" si="80"/>
        <v>1690976.1904761905</v>
      </c>
      <c r="U46" s="87">
        <f t="shared" si="80"/>
        <v>1690976.1904761905</v>
      </c>
      <c r="V46" s="87">
        <f t="shared" si="80"/>
        <v>1690976.1904761905</v>
      </c>
      <c r="W46" s="123">
        <f t="shared" si="80"/>
        <v>1690976.1904761905</v>
      </c>
      <c r="X46" s="87">
        <f t="shared" si="80"/>
        <v>1690976.1904761905</v>
      </c>
      <c r="Y46" s="87">
        <f t="shared" si="80"/>
        <v>1690976.1904761905</v>
      </c>
      <c r="Z46" s="123">
        <f t="shared" si="80"/>
        <v>1690976.1904761905</v>
      </c>
      <c r="AA46" s="87">
        <f t="shared" si="80"/>
        <v>1690976.1904761905</v>
      </c>
      <c r="AB46" s="87">
        <f t="shared" si="80"/>
        <v>1690976.1904761905</v>
      </c>
      <c r="AC46" s="123">
        <f t="shared" si="80"/>
        <v>1690976.1904761905</v>
      </c>
      <c r="AD46" s="87">
        <f t="shared" si="80"/>
        <v>1690976.1904761905</v>
      </c>
      <c r="AE46" s="87">
        <f t="shared" si="80"/>
        <v>1690976.1904761905</v>
      </c>
      <c r="AF46" s="123">
        <f t="shared" si="80"/>
        <v>1690976.1904761905</v>
      </c>
      <c r="AG46" s="87">
        <f t="shared" si="80"/>
        <v>1690976.1904761905</v>
      </c>
      <c r="AH46" s="87">
        <f t="shared" si="80"/>
        <v>1690976.1904761905</v>
      </c>
      <c r="AI46" s="123">
        <f t="shared" si="80"/>
        <v>1690976.1904761905</v>
      </c>
      <c r="AJ46" s="87">
        <f t="shared" si="80"/>
        <v>1690976.1904761905</v>
      </c>
      <c r="AK46" s="87">
        <f t="shared" si="80"/>
        <v>1690976.1904761905</v>
      </c>
      <c r="AL46" s="123">
        <f t="shared" si="80"/>
        <v>1690976.1904761905</v>
      </c>
      <c r="AM46" s="87">
        <f aca="true" t="shared" si="81" ref="AM46:BE46">(AM44+AM38+AM30)*0.5</f>
        <v>1690976.1904761905</v>
      </c>
      <c r="AN46" s="87">
        <f t="shared" si="81"/>
        <v>1690976.1904761905</v>
      </c>
      <c r="AO46" s="123">
        <f t="shared" si="81"/>
        <v>1690976.1904761905</v>
      </c>
      <c r="AP46" s="87">
        <f t="shared" si="81"/>
        <v>1690976.1904761905</v>
      </c>
      <c r="AQ46" s="87">
        <f t="shared" si="81"/>
        <v>1690976.1904761905</v>
      </c>
      <c r="AR46" s="123">
        <f t="shared" si="81"/>
        <v>1690976.1904761905</v>
      </c>
      <c r="AS46" s="87">
        <f t="shared" si="81"/>
        <v>1690976.1904761905</v>
      </c>
      <c r="AT46" s="87">
        <f t="shared" si="81"/>
        <v>1690976.1904761905</v>
      </c>
      <c r="AU46" s="123">
        <f t="shared" si="81"/>
        <v>1690976.1904761905</v>
      </c>
      <c r="AV46" s="87">
        <f t="shared" si="81"/>
        <v>1690976.1904761905</v>
      </c>
      <c r="AW46" s="87">
        <f t="shared" si="81"/>
        <v>1690976.1904761905</v>
      </c>
      <c r="AX46" s="123">
        <f t="shared" si="81"/>
        <v>1690976.1904761905</v>
      </c>
      <c r="AY46" s="87">
        <f t="shared" si="81"/>
        <v>1690976.1904761905</v>
      </c>
      <c r="AZ46" s="87">
        <f t="shared" si="81"/>
        <v>1690976.1904761905</v>
      </c>
      <c r="BA46" s="123">
        <f t="shared" si="81"/>
        <v>1690976.1904761905</v>
      </c>
      <c r="BB46" s="87">
        <f t="shared" si="81"/>
        <v>1690976.1904761905</v>
      </c>
      <c r="BC46" s="87">
        <f t="shared" si="81"/>
        <v>1690976.1904761905</v>
      </c>
      <c r="BD46" s="123">
        <f t="shared" si="81"/>
        <v>1690976.1904761905</v>
      </c>
      <c r="BE46" s="87">
        <f t="shared" si="81"/>
        <v>1690976.1904761905</v>
      </c>
    </row>
    <row r="47" spans="1:57" s="13" customFormat="1" ht="18" customHeight="1">
      <c r="A47" s="76" t="s">
        <v>56</v>
      </c>
      <c r="B47" s="77"/>
      <c r="C47" s="77"/>
      <c r="D47" s="78"/>
      <c r="E47" s="78"/>
      <c r="F47" s="107"/>
      <c r="G47" s="108"/>
      <c r="H47" s="98"/>
      <c r="I47" s="48"/>
      <c r="J47" s="98"/>
      <c r="K47" s="48"/>
      <c r="L47" s="48"/>
      <c r="M47" s="48"/>
      <c r="N47" s="48"/>
      <c r="O47" s="48"/>
      <c r="P47" s="48"/>
      <c r="Q47" s="73"/>
      <c r="R47" s="48"/>
      <c r="S47" s="48"/>
      <c r="T47" s="73"/>
      <c r="U47" s="48"/>
      <c r="V47" s="48"/>
      <c r="W47" s="73"/>
      <c r="X47" s="48"/>
      <c r="Y47" s="48"/>
      <c r="Z47" s="73"/>
      <c r="AA47" s="48"/>
      <c r="AB47" s="48"/>
      <c r="AC47" s="73"/>
      <c r="AD47" s="48"/>
      <c r="AE47" s="48"/>
      <c r="AF47" s="73"/>
      <c r="AG47" s="48"/>
      <c r="AH47" s="48"/>
      <c r="AI47" s="73"/>
      <c r="AJ47" s="48"/>
      <c r="AK47" s="48"/>
      <c r="AL47" s="73"/>
      <c r="AM47" s="48"/>
      <c r="AN47" s="48"/>
      <c r="AO47" s="73"/>
      <c r="AP47" s="48"/>
      <c r="AQ47" s="48"/>
      <c r="AR47" s="73"/>
      <c r="AS47" s="48"/>
      <c r="AT47" s="48"/>
      <c r="AU47" s="73"/>
      <c r="AV47" s="48"/>
      <c r="AW47" s="48"/>
      <c r="AX47" s="73"/>
      <c r="AY47" s="48"/>
      <c r="AZ47" s="48"/>
      <c r="BA47" s="73"/>
      <c r="BB47" s="48"/>
      <c r="BC47" s="48"/>
      <c r="BD47" s="73"/>
      <c r="BE47" s="48"/>
    </row>
    <row r="48" spans="1:57" s="13" customFormat="1" ht="18">
      <c r="A48" s="38" t="s">
        <v>121</v>
      </c>
      <c r="B48" s="18"/>
      <c r="C48" s="18"/>
      <c r="D48" s="71">
        <v>1</v>
      </c>
      <c r="E48" s="71" t="s">
        <v>82</v>
      </c>
      <c r="F48" s="119">
        <v>1000000</v>
      </c>
      <c r="G48" s="98">
        <f>F48*D48/10</f>
        <v>100000</v>
      </c>
      <c r="H48" s="98">
        <f>G48</f>
        <v>100000</v>
      </c>
      <c r="I48" s="48">
        <f aca="true" t="shared" si="82" ref="I48:Q48">H48</f>
        <v>100000</v>
      </c>
      <c r="J48" s="98">
        <f t="shared" si="82"/>
        <v>100000</v>
      </c>
      <c r="K48" s="48">
        <f t="shared" si="82"/>
        <v>100000</v>
      </c>
      <c r="L48" s="48">
        <f t="shared" si="82"/>
        <v>100000</v>
      </c>
      <c r="M48" s="48">
        <f t="shared" si="82"/>
        <v>100000</v>
      </c>
      <c r="N48" s="48">
        <f t="shared" si="82"/>
        <v>100000</v>
      </c>
      <c r="O48" s="48">
        <f t="shared" si="82"/>
        <v>100000</v>
      </c>
      <c r="P48" s="48">
        <f t="shared" si="82"/>
        <v>100000</v>
      </c>
      <c r="Q48" s="73">
        <f t="shared" si="82"/>
        <v>100000</v>
      </c>
      <c r="R48" s="48">
        <f aca="true" t="shared" si="83" ref="R48:AO48">Q48</f>
        <v>100000</v>
      </c>
      <c r="S48" s="48">
        <f t="shared" si="83"/>
        <v>100000</v>
      </c>
      <c r="T48" s="73">
        <f t="shared" si="83"/>
        <v>100000</v>
      </c>
      <c r="U48" s="48">
        <f t="shared" si="83"/>
        <v>100000</v>
      </c>
      <c r="V48" s="48">
        <f t="shared" si="83"/>
        <v>100000</v>
      </c>
      <c r="W48" s="73">
        <f t="shared" si="83"/>
        <v>100000</v>
      </c>
      <c r="X48" s="48">
        <f t="shared" si="83"/>
        <v>100000</v>
      </c>
      <c r="Y48" s="48">
        <f t="shared" si="83"/>
        <v>100000</v>
      </c>
      <c r="Z48" s="73">
        <f t="shared" si="83"/>
        <v>100000</v>
      </c>
      <c r="AA48" s="48">
        <f t="shared" si="83"/>
        <v>100000</v>
      </c>
      <c r="AB48" s="48">
        <f t="shared" si="83"/>
        <v>100000</v>
      </c>
      <c r="AC48" s="73">
        <f t="shared" si="83"/>
        <v>100000</v>
      </c>
      <c r="AD48" s="48">
        <f t="shared" si="83"/>
        <v>100000</v>
      </c>
      <c r="AE48" s="48">
        <f t="shared" si="83"/>
        <v>100000</v>
      </c>
      <c r="AF48" s="73">
        <f t="shared" si="83"/>
        <v>100000</v>
      </c>
      <c r="AG48" s="48">
        <f t="shared" si="83"/>
        <v>100000</v>
      </c>
      <c r="AH48" s="48">
        <f t="shared" si="83"/>
        <v>100000</v>
      </c>
      <c r="AI48" s="73">
        <f t="shared" si="83"/>
        <v>100000</v>
      </c>
      <c r="AJ48" s="48">
        <f t="shared" si="83"/>
        <v>100000</v>
      </c>
      <c r="AK48" s="48">
        <f t="shared" si="83"/>
        <v>100000</v>
      </c>
      <c r="AL48" s="73">
        <f t="shared" si="83"/>
        <v>100000</v>
      </c>
      <c r="AM48" s="48">
        <f t="shared" si="83"/>
        <v>100000</v>
      </c>
      <c r="AN48" s="48">
        <f t="shared" si="83"/>
        <v>100000</v>
      </c>
      <c r="AO48" s="73">
        <f t="shared" si="83"/>
        <v>100000</v>
      </c>
      <c r="AP48" s="48">
        <f aca="true" t="shared" si="84" ref="AP48:BE48">AO48</f>
        <v>100000</v>
      </c>
      <c r="AQ48" s="48">
        <f t="shared" si="84"/>
        <v>100000</v>
      </c>
      <c r="AR48" s="73">
        <f t="shared" si="84"/>
        <v>100000</v>
      </c>
      <c r="AS48" s="48">
        <f t="shared" si="84"/>
        <v>100000</v>
      </c>
      <c r="AT48" s="48">
        <f t="shared" si="84"/>
        <v>100000</v>
      </c>
      <c r="AU48" s="73">
        <f t="shared" si="84"/>
        <v>100000</v>
      </c>
      <c r="AV48" s="48">
        <f t="shared" si="84"/>
        <v>100000</v>
      </c>
      <c r="AW48" s="48">
        <f t="shared" si="84"/>
        <v>100000</v>
      </c>
      <c r="AX48" s="73">
        <f t="shared" si="84"/>
        <v>100000</v>
      </c>
      <c r="AY48" s="48">
        <f t="shared" si="84"/>
        <v>100000</v>
      </c>
      <c r="AZ48" s="48">
        <f t="shared" si="84"/>
        <v>100000</v>
      </c>
      <c r="BA48" s="73">
        <f t="shared" si="84"/>
        <v>100000</v>
      </c>
      <c r="BB48" s="48">
        <f t="shared" si="84"/>
        <v>100000</v>
      </c>
      <c r="BC48" s="48">
        <f t="shared" si="84"/>
        <v>100000</v>
      </c>
      <c r="BD48" s="73">
        <f t="shared" si="84"/>
        <v>100000</v>
      </c>
      <c r="BE48" s="48">
        <f t="shared" si="84"/>
        <v>100000</v>
      </c>
    </row>
    <row r="49" spans="1:57" s="13" customFormat="1" ht="18">
      <c r="A49" s="38" t="s">
        <v>122</v>
      </c>
      <c r="B49" s="18"/>
      <c r="C49" s="18"/>
      <c r="D49" s="135">
        <v>0.001</v>
      </c>
      <c r="E49" s="71" t="s">
        <v>80</v>
      </c>
      <c r="F49" s="119">
        <f>900000000</f>
        <v>900000000</v>
      </c>
      <c r="G49" s="98">
        <f>F49*D49</f>
        <v>900000</v>
      </c>
      <c r="H49" s="98">
        <f>G49</f>
        <v>900000</v>
      </c>
      <c r="I49" s="48">
        <f aca="true" t="shared" si="85" ref="I49:Q49">H49</f>
        <v>900000</v>
      </c>
      <c r="J49" s="98">
        <f t="shared" si="85"/>
        <v>900000</v>
      </c>
      <c r="K49" s="48">
        <f t="shared" si="85"/>
        <v>900000</v>
      </c>
      <c r="L49" s="48">
        <f t="shared" si="85"/>
        <v>900000</v>
      </c>
      <c r="M49" s="48">
        <f t="shared" si="85"/>
        <v>900000</v>
      </c>
      <c r="N49" s="48">
        <f t="shared" si="85"/>
        <v>900000</v>
      </c>
      <c r="O49" s="48">
        <f t="shared" si="85"/>
        <v>900000</v>
      </c>
      <c r="P49" s="48">
        <f t="shared" si="85"/>
        <v>900000</v>
      </c>
      <c r="Q49" s="73">
        <f t="shared" si="85"/>
        <v>900000</v>
      </c>
      <c r="R49" s="48">
        <f aca="true" t="shared" si="86" ref="R49:AO49">Q49</f>
        <v>900000</v>
      </c>
      <c r="S49" s="48">
        <f t="shared" si="86"/>
        <v>900000</v>
      </c>
      <c r="T49" s="73">
        <f t="shared" si="86"/>
        <v>900000</v>
      </c>
      <c r="U49" s="48">
        <f t="shared" si="86"/>
        <v>900000</v>
      </c>
      <c r="V49" s="48">
        <f t="shared" si="86"/>
        <v>900000</v>
      </c>
      <c r="W49" s="73">
        <f t="shared" si="86"/>
        <v>900000</v>
      </c>
      <c r="X49" s="48">
        <f t="shared" si="86"/>
        <v>900000</v>
      </c>
      <c r="Y49" s="48">
        <f t="shared" si="86"/>
        <v>900000</v>
      </c>
      <c r="Z49" s="73">
        <f t="shared" si="86"/>
        <v>900000</v>
      </c>
      <c r="AA49" s="48">
        <f t="shared" si="86"/>
        <v>900000</v>
      </c>
      <c r="AB49" s="48">
        <f t="shared" si="86"/>
        <v>900000</v>
      </c>
      <c r="AC49" s="73">
        <f t="shared" si="86"/>
        <v>900000</v>
      </c>
      <c r="AD49" s="48">
        <f t="shared" si="86"/>
        <v>900000</v>
      </c>
      <c r="AE49" s="48">
        <f t="shared" si="86"/>
        <v>900000</v>
      </c>
      <c r="AF49" s="73">
        <f t="shared" si="86"/>
        <v>900000</v>
      </c>
      <c r="AG49" s="48">
        <f t="shared" si="86"/>
        <v>900000</v>
      </c>
      <c r="AH49" s="48">
        <f t="shared" si="86"/>
        <v>900000</v>
      </c>
      <c r="AI49" s="73">
        <f t="shared" si="86"/>
        <v>900000</v>
      </c>
      <c r="AJ49" s="48">
        <f t="shared" si="86"/>
        <v>900000</v>
      </c>
      <c r="AK49" s="48">
        <f t="shared" si="86"/>
        <v>900000</v>
      </c>
      <c r="AL49" s="73">
        <f t="shared" si="86"/>
        <v>900000</v>
      </c>
      <c r="AM49" s="48">
        <f t="shared" si="86"/>
        <v>900000</v>
      </c>
      <c r="AN49" s="48">
        <f t="shared" si="86"/>
        <v>900000</v>
      </c>
      <c r="AO49" s="73">
        <f t="shared" si="86"/>
        <v>900000</v>
      </c>
      <c r="AP49" s="48">
        <f aca="true" t="shared" si="87" ref="AP49:BE49">AO49</f>
        <v>900000</v>
      </c>
      <c r="AQ49" s="48">
        <f t="shared" si="87"/>
        <v>900000</v>
      </c>
      <c r="AR49" s="73">
        <f t="shared" si="87"/>
        <v>900000</v>
      </c>
      <c r="AS49" s="48">
        <f t="shared" si="87"/>
        <v>900000</v>
      </c>
      <c r="AT49" s="48">
        <f t="shared" si="87"/>
        <v>900000</v>
      </c>
      <c r="AU49" s="73">
        <f t="shared" si="87"/>
        <v>900000</v>
      </c>
      <c r="AV49" s="48">
        <f t="shared" si="87"/>
        <v>900000</v>
      </c>
      <c r="AW49" s="48">
        <f t="shared" si="87"/>
        <v>900000</v>
      </c>
      <c r="AX49" s="73">
        <f t="shared" si="87"/>
        <v>900000</v>
      </c>
      <c r="AY49" s="48">
        <f t="shared" si="87"/>
        <v>900000</v>
      </c>
      <c r="AZ49" s="48">
        <f t="shared" si="87"/>
        <v>900000</v>
      </c>
      <c r="BA49" s="73">
        <f t="shared" si="87"/>
        <v>900000</v>
      </c>
      <c r="BB49" s="48">
        <f t="shared" si="87"/>
        <v>900000</v>
      </c>
      <c r="BC49" s="48">
        <f t="shared" si="87"/>
        <v>900000</v>
      </c>
      <c r="BD49" s="73">
        <f t="shared" si="87"/>
        <v>900000</v>
      </c>
      <c r="BE49" s="48">
        <f t="shared" si="87"/>
        <v>900000</v>
      </c>
    </row>
    <row r="50" spans="1:57" s="13" customFormat="1" ht="18">
      <c r="A50" s="38" t="s">
        <v>123</v>
      </c>
      <c r="B50" s="18"/>
      <c r="C50" s="18"/>
      <c r="D50" s="135">
        <v>0.0025</v>
      </c>
      <c r="E50" s="71" t="s">
        <v>80</v>
      </c>
      <c r="F50" s="119">
        <f>480000000</f>
        <v>480000000</v>
      </c>
      <c r="G50" s="98">
        <f>F50*D50</f>
        <v>1200000</v>
      </c>
      <c r="H50" s="98">
        <f>G50</f>
        <v>1200000</v>
      </c>
      <c r="I50" s="48">
        <f aca="true" t="shared" si="88" ref="I50:Q51">H50</f>
        <v>1200000</v>
      </c>
      <c r="J50" s="98">
        <f t="shared" si="88"/>
        <v>1200000</v>
      </c>
      <c r="K50" s="48">
        <f t="shared" si="88"/>
        <v>1200000</v>
      </c>
      <c r="L50" s="48">
        <f t="shared" si="88"/>
        <v>1200000</v>
      </c>
      <c r="M50" s="48">
        <f t="shared" si="88"/>
        <v>1200000</v>
      </c>
      <c r="N50" s="48">
        <f t="shared" si="88"/>
        <v>1200000</v>
      </c>
      <c r="O50" s="48">
        <f t="shared" si="88"/>
        <v>1200000</v>
      </c>
      <c r="P50" s="48">
        <f t="shared" si="88"/>
        <v>1200000</v>
      </c>
      <c r="Q50" s="73">
        <f t="shared" si="88"/>
        <v>1200000</v>
      </c>
      <c r="R50" s="48">
        <f aca="true" t="shared" si="89" ref="R50:AO50">Q50</f>
        <v>1200000</v>
      </c>
      <c r="S50" s="48">
        <f t="shared" si="89"/>
        <v>1200000</v>
      </c>
      <c r="T50" s="73">
        <f t="shared" si="89"/>
        <v>1200000</v>
      </c>
      <c r="U50" s="48">
        <f t="shared" si="89"/>
        <v>1200000</v>
      </c>
      <c r="V50" s="48">
        <f t="shared" si="89"/>
        <v>1200000</v>
      </c>
      <c r="W50" s="73">
        <f t="shared" si="89"/>
        <v>1200000</v>
      </c>
      <c r="X50" s="48">
        <f t="shared" si="89"/>
        <v>1200000</v>
      </c>
      <c r="Y50" s="48">
        <f t="shared" si="89"/>
        <v>1200000</v>
      </c>
      <c r="Z50" s="73">
        <f t="shared" si="89"/>
        <v>1200000</v>
      </c>
      <c r="AA50" s="48">
        <f t="shared" si="89"/>
        <v>1200000</v>
      </c>
      <c r="AB50" s="48">
        <f t="shared" si="89"/>
        <v>1200000</v>
      </c>
      <c r="AC50" s="73">
        <f t="shared" si="89"/>
        <v>1200000</v>
      </c>
      <c r="AD50" s="48">
        <f t="shared" si="89"/>
        <v>1200000</v>
      </c>
      <c r="AE50" s="48">
        <f t="shared" si="89"/>
        <v>1200000</v>
      </c>
      <c r="AF50" s="73">
        <f t="shared" si="89"/>
        <v>1200000</v>
      </c>
      <c r="AG50" s="48">
        <f t="shared" si="89"/>
        <v>1200000</v>
      </c>
      <c r="AH50" s="48">
        <f t="shared" si="89"/>
        <v>1200000</v>
      </c>
      <c r="AI50" s="73">
        <f t="shared" si="89"/>
        <v>1200000</v>
      </c>
      <c r="AJ50" s="48">
        <f t="shared" si="89"/>
        <v>1200000</v>
      </c>
      <c r="AK50" s="48">
        <f t="shared" si="89"/>
        <v>1200000</v>
      </c>
      <c r="AL50" s="73">
        <f t="shared" si="89"/>
        <v>1200000</v>
      </c>
      <c r="AM50" s="48">
        <f t="shared" si="89"/>
        <v>1200000</v>
      </c>
      <c r="AN50" s="48">
        <f t="shared" si="89"/>
        <v>1200000</v>
      </c>
      <c r="AO50" s="73">
        <f t="shared" si="89"/>
        <v>1200000</v>
      </c>
      <c r="AP50" s="48">
        <f aca="true" t="shared" si="90" ref="AP50:BE50">AO50</f>
        <v>1200000</v>
      </c>
      <c r="AQ50" s="48">
        <f t="shared" si="90"/>
        <v>1200000</v>
      </c>
      <c r="AR50" s="73">
        <f t="shared" si="90"/>
        <v>1200000</v>
      </c>
      <c r="AS50" s="48">
        <f t="shared" si="90"/>
        <v>1200000</v>
      </c>
      <c r="AT50" s="48">
        <f t="shared" si="90"/>
        <v>1200000</v>
      </c>
      <c r="AU50" s="73">
        <f t="shared" si="90"/>
        <v>1200000</v>
      </c>
      <c r="AV50" s="48">
        <f t="shared" si="90"/>
        <v>1200000</v>
      </c>
      <c r="AW50" s="48">
        <f t="shared" si="90"/>
        <v>1200000</v>
      </c>
      <c r="AX50" s="73">
        <f t="shared" si="90"/>
        <v>1200000</v>
      </c>
      <c r="AY50" s="48">
        <f t="shared" si="90"/>
        <v>1200000</v>
      </c>
      <c r="AZ50" s="48">
        <f t="shared" si="90"/>
        <v>1200000</v>
      </c>
      <c r="BA50" s="73">
        <f t="shared" si="90"/>
        <v>1200000</v>
      </c>
      <c r="BB50" s="48">
        <f t="shared" si="90"/>
        <v>1200000</v>
      </c>
      <c r="BC50" s="48">
        <f t="shared" si="90"/>
        <v>1200000</v>
      </c>
      <c r="BD50" s="73">
        <f t="shared" si="90"/>
        <v>1200000</v>
      </c>
      <c r="BE50" s="48">
        <f t="shared" si="90"/>
        <v>1200000</v>
      </c>
    </row>
    <row r="51" spans="1:57" s="13" customFormat="1" ht="18">
      <c r="A51" s="38" t="s">
        <v>124</v>
      </c>
      <c r="B51" s="18"/>
      <c r="C51" s="18"/>
      <c r="D51" s="135">
        <v>0.0025</v>
      </c>
      <c r="E51" s="71" t="s">
        <v>80</v>
      </c>
      <c r="F51" s="119">
        <f>75000000</f>
        <v>75000000</v>
      </c>
      <c r="G51" s="98">
        <f>F51*D51</f>
        <v>187500</v>
      </c>
      <c r="H51" s="98">
        <f>G51</f>
        <v>187500</v>
      </c>
      <c r="I51" s="48">
        <f t="shared" si="88"/>
        <v>187500</v>
      </c>
      <c r="J51" s="98">
        <f t="shared" si="88"/>
        <v>187500</v>
      </c>
      <c r="K51" s="48">
        <f t="shared" si="88"/>
        <v>187500</v>
      </c>
      <c r="L51" s="48">
        <f t="shared" si="88"/>
        <v>187500</v>
      </c>
      <c r="M51" s="48">
        <f t="shared" si="88"/>
        <v>187500</v>
      </c>
      <c r="N51" s="48">
        <f t="shared" si="88"/>
        <v>187500</v>
      </c>
      <c r="O51" s="98">
        <f t="shared" si="88"/>
        <v>187500</v>
      </c>
      <c r="P51" s="48">
        <f t="shared" si="88"/>
        <v>187500</v>
      </c>
      <c r="Q51" s="40">
        <f t="shared" si="88"/>
        <v>187500</v>
      </c>
      <c r="R51" s="98">
        <f aca="true" t="shared" si="91" ref="R51:AO51">Q51</f>
        <v>187500</v>
      </c>
      <c r="S51" s="48">
        <f t="shared" si="91"/>
        <v>187500</v>
      </c>
      <c r="T51" s="40">
        <f t="shared" si="91"/>
        <v>187500</v>
      </c>
      <c r="U51" s="98">
        <f t="shared" si="91"/>
        <v>187500</v>
      </c>
      <c r="V51" s="48">
        <f t="shared" si="91"/>
        <v>187500</v>
      </c>
      <c r="W51" s="40">
        <f t="shared" si="91"/>
        <v>187500</v>
      </c>
      <c r="X51" s="98">
        <f t="shared" si="91"/>
        <v>187500</v>
      </c>
      <c r="Y51" s="48">
        <f t="shared" si="91"/>
        <v>187500</v>
      </c>
      <c r="Z51" s="40">
        <f t="shared" si="91"/>
        <v>187500</v>
      </c>
      <c r="AA51" s="98">
        <f t="shared" si="91"/>
        <v>187500</v>
      </c>
      <c r="AB51" s="48">
        <f t="shared" si="91"/>
        <v>187500</v>
      </c>
      <c r="AC51" s="40">
        <f t="shared" si="91"/>
        <v>187500</v>
      </c>
      <c r="AD51" s="98">
        <f t="shared" si="91"/>
        <v>187500</v>
      </c>
      <c r="AE51" s="48">
        <f t="shared" si="91"/>
        <v>187500</v>
      </c>
      <c r="AF51" s="40">
        <f t="shared" si="91"/>
        <v>187500</v>
      </c>
      <c r="AG51" s="98">
        <f t="shared" si="91"/>
        <v>187500</v>
      </c>
      <c r="AH51" s="48">
        <f t="shared" si="91"/>
        <v>187500</v>
      </c>
      <c r="AI51" s="40">
        <f t="shared" si="91"/>
        <v>187500</v>
      </c>
      <c r="AJ51" s="98">
        <f t="shared" si="91"/>
        <v>187500</v>
      </c>
      <c r="AK51" s="48">
        <f t="shared" si="91"/>
        <v>187500</v>
      </c>
      <c r="AL51" s="40">
        <f t="shared" si="91"/>
        <v>187500</v>
      </c>
      <c r="AM51" s="98">
        <f t="shared" si="91"/>
        <v>187500</v>
      </c>
      <c r="AN51" s="48">
        <f t="shared" si="91"/>
        <v>187500</v>
      </c>
      <c r="AO51" s="40">
        <f t="shared" si="91"/>
        <v>187500</v>
      </c>
      <c r="AP51" s="98">
        <f aca="true" t="shared" si="92" ref="AP51:BE51">AO51</f>
        <v>187500</v>
      </c>
      <c r="AQ51" s="48">
        <f t="shared" si="92"/>
        <v>187500</v>
      </c>
      <c r="AR51" s="40">
        <f t="shared" si="92"/>
        <v>187500</v>
      </c>
      <c r="AS51" s="98">
        <f t="shared" si="92"/>
        <v>187500</v>
      </c>
      <c r="AT51" s="48">
        <f t="shared" si="92"/>
        <v>187500</v>
      </c>
      <c r="AU51" s="40">
        <f t="shared" si="92"/>
        <v>187500</v>
      </c>
      <c r="AV51" s="98">
        <f t="shared" si="92"/>
        <v>187500</v>
      </c>
      <c r="AW51" s="48">
        <f t="shared" si="92"/>
        <v>187500</v>
      </c>
      <c r="AX51" s="40">
        <f t="shared" si="92"/>
        <v>187500</v>
      </c>
      <c r="AY51" s="98">
        <f t="shared" si="92"/>
        <v>187500</v>
      </c>
      <c r="AZ51" s="48">
        <f t="shared" si="92"/>
        <v>187500</v>
      </c>
      <c r="BA51" s="40">
        <f t="shared" si="92"/>
        <v>187500</v>
      </c>
      <c r="BB51" s="98">
        <f t="shared" si="92"/>
        <v>187500</v>
      </c>
      <c r="BC51" s="48">
        <f t="shared" si="92"/>
        <v>187500</v>
      </c>
      <c r="BD51" s="40">
        <f t="shared" si="92"/>
        <v>187500</v>
      </c>
      <c r="BE51" s="98">
        <f t="shared" si="92"/>
        <v>187500</v>
      </c>
    </row>
    <row r="52" spans="1:57" s="13" customFormat="1" ht="18">
      <c r="A52" s="74" t="s">
        <v>125</v>
      </c>
      <c r="B52" s="18" t="s">
        <v>1</v>
      </c>
      <c r="C52" s="18"/>
      <c r="D52" s="71">
        <v>1</v>
      </c>
      <c r="E52" s="71" t="s">
        <v>82</v>
      </c>
      <c r="F52" s="98">
        <v>250000</v>
      </c>
      <c r="G52" s="131"/>
      <c r="H52" s="131"/>
      <c r="I52" s="132"/>
      <c r="J52" s="131">
        <f>F52</f>
        <v>250000</v>
      </c>
      <c r="K52" s="132"/>
      <c r="L52" s="132"/>
      <c r="M52" s="132"/>
      <c r="N52" s="132"/>
      <c r="O52" s="131"/>
      <c r="P52" s="132"/>
      <c r="Q52" s="136"/>
      <c r="R52" s="131"/>
      <c r="S52" s="132"/>
      <c r="T52" s="136"/>
      <c r="U52" s="131"/>
      <c r="V52" s="132"/>
      <c r="W52" s="136"/>
      <c r="X52" s="131"/>
      <c r="Y52" s="132"/>
      <c r="Z52" s="136"/>
      <c r="AA52" s="131"/>
      <c r="AB52" s="132"/>
      <c r="AC52" s="136"/>
      <c r="AD52" s="131"/>
      <c r="AE52" s="132"/>
      <c r="AF52" s="136">
        <f>F52</f>
        <v>250000</v>
      </c>
      <c r="AG52" s="131"/>
      <c r="AH52" s="132"/>
      <c r="AI52" s="136"/>
      <c r="AJ52" s="131"/>
      <c r="AK52" s="132"/>
      <c r="AL52" s="136"/>
      <c r="AM52" s="131"/>
      <c r="AN52" s="132"/>
      <c r="AO52" s="136"/>
      <c r="AP52" s="131"/>
      <c r="AQ52" s="132"/>
      <c r="AR52" s="136"/>
      <c r="AS52" s="131"/>
      <c r="AT52" s="132"/>
      <c r="AU52" s="136"/>
      <c r="AV52" s="131"/>
      <c r="AW52" s="132"/>
      <c r="AX52" s="136"/>
      <c r="AY52" s="131"/>
      <c r="AZ52" s="132"/>
      <c r="BA52" s="136"/>
      <c r="BB52" s="131"/>
      <c r="BC52" s="132"/>
      <c r="BD52" s="136"/>
      <c r="BE52" s="131">
        <f>F52</f>
        <v>250000</v>
      </c>
    </row>
    <row r="53" spans="1:57" s="13" customFormat="1" ht="15.75">
      <c r="A53" s="82" t="s">
        <v>57</v>
      </c>
      <c r="B53" s="83"/>
      <c r="C53" s="83"/>
      <c r="D53" s="84"/>
      <c r="E53" s="84"/>
      <c r="F53" s="115"/>
      <c r="G53" s="103">
        <f aca="true" t="shared" si="93" ref="G53:Q53">SUM(G48:G52)</f>
        <v>2387500</v>
      </c>
      <c r="H53" s="103">
        <f t="shared" si="93"/>
        <v>2387500</v>
      </c>
      <c r="I53" s="85">
        <f t="shared" si="93"/>
        <v>2387500</v>
      </c>
      <c r="J53" s="103">
        <f t="shared" si="93"/>
        <v>2637500</v>
      </c>
      <c r="K53" s="85">
        <f t="shared" si="93"/>
        <v>2387500</v>
      </c>
      <c r="L53" s="85">
        <f t="shared" si="93"/>
        <v>2387500</v>
      </c>
      <c r="M53" s="85">
        <f t="shared" si="93"/>
        <v>2387500</v>
      </c>
      <c r="N53" s="85">
        <f t="shared" si="93"/>
        <v>2387500</v>
      </c>
      <c r="O53" s="85">
        <f t="shared" si="93"/>
        <v>2387500</v>
      </c>
      <c r="P53" s="103">
        <f t="shared" si="93"/>
        <v>2387500</v>
      </c>
      <c r="Q53" s="86">
        <f t="shared" si="93"/>
        <v>2387500</v>
      </c>
      <c r="R53" s="85">
        <f aca="true" t="shared" si="94" ref="R53:BE53">SUM(R48:R52)</f>
        <v>2387500</v>
      </c>
      <c r="S53" s="103">
        <f t="shared" si="94"/>
        <v>2387500</v>
      </c>
      <c r="T53" s="86">
        <f t="shared" si="94"/>
        <v>2387500</v>
      </c>
      <c r="U53" s="85">
        <f t="shared" si="94"/>
        <v>2387500</v>
      </c>
      <c r="V53" s="103">
        <f t="shared" si="94"/>
        <v>2387500</v>
      </c>
      <c r="W53" s="86">
        <f t="shared" si="94"/>
        <v>2387500</v>
      </c>
      <c r="X53" s="85">
        <f t="shared" si="94"/>
        <v>2387500</v>
      </c>
      <c r="Y53" s="103">
        <f t="shared" si="94"/>
        <v>2387500</v>
      </c>
      <c r="Z53" s="86">
        <f t="shared" si="94"/>
        <v>2387500</v>
      </c>
      <c r="AA53" s="85">
        <f t="shared" si="94"/>
        <v>2387500</v>
      </c>
      <c r="AB53" s="103">
        <f t="shared" si="94"/>
        <v>2387500</v>
      </c>
      <c r="AC53" s="86">
        <f t="shared" si="94"/>
        <v>2387500</v>
      </c>
      <c r="AD53" s="85">
        <f t="shared" si="94"/>
        <v>2387500</v>
      </c>
      <c r="AE53" s="103">
        <f t="shared" si="94"/>
        <v>2387500</v>
      </c>
      <c r="AF53" s="86">
        <f t="shared" si="94"/>
        <v>2637500</v>
      </c>
      <c r="AG53" s="85">
        <f t="shared" si="94"/>
        <v>2387500</v>
      </c>
      <c r="AH53" s="103">
        <f t="shared" si="94"/>
        <v>2387500</v>
      </c>
      <c r="AI53" s="86">
        <f t="shared" si="94"/>
        <v>2387500</v>
      </c>
      <c r="AJ53" s="85">
        <f t="shared" si="94"/>
        <v>2387500</v>
      </c>
      <c r="AK53" s="103">
        <f t="shared" si="94"/>
        <v>2387500</v>
      </c>
      <c r="AL53" s="86">
        <f t="shared" si="94"/>
        <v>2387500</v>
      </c>
      <c r="AM53" s="85">
        <f t="shared" si="94"/>
        <v>2387500</v>
      </c>
      <c r="AN53" s="103">
        <f t="shared" si="94"/>
        <v>2387500</v>
      </c>
      <c r="AO53" s="86">
        <f t="shared" si="94"/>
        <v>2387500</v>
      </c>
      <c r="AP53" s="85">
        <f t="shared" si="94"/>
        <v>2387500</v>
      </c>
      <c r="AQ53" s="103">
        <f t="shared" si="94"/>
        <v>2387500</v>
      </c>
      <c r="AR53" s="86">
        <f t="shared" si="94"/>
        <v>2387500</v>
      </c>
      <c r="AS53" s="85">
        <f t="shared" si="94"/>
        <v>2387500</v>
      </c>
      <c r="AT53" s="103">
        <f t="shared" si="94"/>
        <v>2387500</v>
      </c>
      <c r="AU53" s="86">
        <f t="shared" si="94"/>
        <v>2387500</v>
      </c>
      <c r="AV53" s="85">
        <f t="shared" si="94"/>
        <v>2387500</v>
      </c>
      <c r="AW53" s="103">
        <f t="shared" si="94"/>
        <v>2387500</v>
      </c>
      <c r="AX53" s="86">
        <f t="shared" si="94"/>
        <v>2387500</v>
      </c>
      <c r="AY53" s="85">
        <f t="shared" si="94"/>
        <v>2387500</v>
      </c>
      <c r="AZ53" s="103">
        <f t="shared" si="94"/>
        <v>2387500</v>
      </c>
      <c r="BA53" s="86">
        <f t="shared" si="94"/>
        <v>2387500</v>
      </c>
      <c r="BB53" s="85">
        <f t="shared" si="94"/>
        <v>2387500</v>
      </c>
      <c r="BC53" s="103">
        <f t="shared" si="94"/>
        <v>2387500</v>
      </c>
      <c r="BD53" s="86">
        <f t="shared" si="94"/>
        <v>2387500</v>
      </c>
      <c r="BE53" s="85">
        <f t="shared" si="94"/>
        <v>2637500</v>
      </c>
    </row>
    <row r="54" spans="1:57" s="13" customFormat="1" ht="18" customHeight="1">
      <c r="A54" s="76" t="s">
        <v>74</v>
      </c>
      <c r="B54" s="77"/>
      <c r="C54" s="77"/>
      <c r="D54" s="78"/>
      <c r="E54" s="78"/>
      <c r="F54" s="107"/>
      <c r="G54" s="108"/>
      <c r="H54" s="98"/>
      <c r="I54" s="48"/>
      <c r="J54" s="79"/>
      <c r="K54" s="79"/>
      <c r="L54" s="48"/>
      <c r="M54" s="48"/>
      <c r="N54" s="48"/>
      <c r="O54" s="48"/>
      <c r="P54" s="98"/>
      <c r="Q54" s="40"/>
      <c r="R54" s="48"/>
      <c r="S54" s="98"/>
      <c r="T54" s="40"/>
      <c r="U54" s="48"/>
      <c r="V54" s="98"/>
      <c r="W54" s="40"/>
      <c r="X54" s="48"/>
      <c r="Y54" s="98"/>
      <c r="Z54" s="40"/>
      <c r="AA54" s="48"/>
      <c r="AB54" s="98"/>
      <c r="AC54" s="40"/>
      <c r="AD54" s="48"/>
      <c r="AE54" s="98"/>
      <c r="AF54" s="40"/>
      <c r="AG54" s="48"/>
      <c r="AH54" s="98"/>
      <c r="AI54" s="40"/>
      <c r="AJ54" s="48"/>
      <c r="AK54" s="98"/>
      <c r="AL54" s="40"/>
      <c r="AM54" s="48"/>
      <c r="AN54" s="98"/>
      <c r="AO54" s="40"/>
      <c r="AP54" s="48"/>
      <c r="AQ54" s="98"/>
      <c r="AR54" s="40"/>
      <c r="AS54" s="48"/>
      <c r="AT54" s="98"/>
      <c r="AU54" s="40"/>
      <c r="AV54" s="48"/>
      <c r="AW54" s="98"/>
      <c r="AX54" s="40"/>
      <c r="AY54" s="48"/>
      <c r="AZ54" s="98"/>
      <c r="BA54" s="40"/>
      <c r="BB54" s="48"/>
      <c r="BC54" s="98"/>
      <c r="BD54" s="40"/>
      <c r="BE54" s="48"/>
    </row>
    <row r="55" spans="1:57" s="13" customFormat="1" ht="18" customHeight="1">
      <c r="A55" s="46" t="s">
        <v>73</v>
      </c>
      <c r="B55" s="33"/>
      <c r="C55" s="33"/>
      <c r="D55" s="71">
        <f>2*160</f>
        <v>320</v>
      </c>
      <c r="E55" s="71" t="s">
        <v>35</v>
      </c>
      <c r="F55" s="98">
        <f>D55*225</f>
        <v>72000</v>
      </c>
      <c r="G55" s="121">
        <f>F55</f>
        <v>72000</v>
      </c>
      <c r="H55" s="121">
        <f aca="true" t="shared" si="95" ref="H55:Q55">G55</f>
        <v>72000</v>
      </c>
      <c r="I55" s="42">
        <f t="shared" si="95"/>
        <v>72000</v>
      </c>
      <c r="J55" s="42">
        <f t="shared" si="95"/>
        <v>72000</v>
      </c>
      <c r="K55" s="42">
        <f t="shared" si="95"/>
        <v>72000</v>
      </c>
      <c r="L55" s="42">
        <f t="shared" si="95"/>
        <v>72000</v>
      </c>
      <c r="M55" s="42">
        <f t="shared" si="95"/>
        <v>72000</v>
      </c>
      <c r="N55" s="42">
        <f t="shared" si="95"/>
        <v>72000</v>
      </c>
      <c r="O55" s="42">
        <f t="shared" si="95"/>
        <v>72000</v>
      </c>
      <c r="P55" s="121">
        <f t="shared" si="95"/>
        <v>72000</v>
      </c>
      <c r="Q55" s="81">
        <f t="shared" si="95"/>
        <v>72000</v>
      </c>
      <c r="R55" s="42">
        <f aca="true" t="shared" si="96" ref="R55:AO55">Q55</f>
        <v>72000</v>
      </c>
      <c r="S55" s="121">
        <f t="shared" si="96"/>
        <v>72000</v>
      </c>
      <c r="T55" s="81">
        <f t="shared" si="96"/>
        <v>72000</v>
      </c>
      <c r="U55" s="42">
        <f t="shared" si="96"/>
        <v>72000</v>
      </c>
      <c r="V55" s="121">
        <f t="shared" si="96"/>
        <v>72000</v>
      </c>
      <c r="W55" s="81">
        <f t="shared" si="96"/>
        <v>72000</v>
      </c>
      <c r="X55" s="42">
        <f t="shared" si="96"/>
        <v>72000</v>
      </c>
      <c r="Y55" s="121">
        <f t="shared" si="96"/>
        <v>72000</v>
      </c>
      <c r="Z55" s="81">
        <f t="shared" si="96"/>
        <v>72000</v>
      </c>
      <c r="AA55" s="42">
        <f t="shared" si="96"/>
        <v>72000</v>
      </c>
      <c r="AB55" s="121">
        <f t="shared" si="96"/>
        <v>72000</v>
      </c>
      <c r="AC55" s="81">
        <f t="shared" si="96"/>
        <v>72000</v>
      </c>
      <c r="AD55" s="42">
        <f t="shared" si="96"/>
        <v>72000</v>
      </c>
      <c r="AE55" s="121">
        <f t="shared" si="96"/>
        <v>72000</v>
      </c>
      <c r="AF55" s="81">
        <f t="shared" si="96"/>
        <v>72000</v>
      </c>
      <c r="AG55" s="42">
        <f t="shared" si="96"/>
        <v>72000</v>
      </c>
      <c r="AH55" s="121">
        <f t="shared" si="96"/>
        <v>72000</v>
      </c>
      <c r="AI55" s="81">
        <f t="shared" si="96"/>
        <v>72000</v>
      </c>
      <c r="AJ55" s="42">
        <f t="shared" si="96"/>
        <v>72000</v>
      </c>
      <c r="AK55" s="121">
        <f t="shared" si="96"/>
        <v>72000</v>
      </c>
      <c r="AL55" s="81">
        <f t="shared" si="96"/>
        <v>72000</v>
      </c>
      <c r="AM55" s="42">
        <f t="shared" si="96"/>
        <v>72000</v>
      </c>
      <c r="AN55" s="121">
        <f t="shared" si="96"/>
        <v>72000</v>
      </c>
      <c r="AO55" s="81">
        <f t="shared" si="96"/>
        <v>72000</v>
      </c>
      <c r="AP55" s="42">
        <f aca="true" t="shared" si="97" ref="AP55:BE55">AO55</f>
        <v>72000</v>
      </c>
      <c r="AQ55" s="121">
        <f t="shared" si="97"/>
        <v>72000</v>
      </c>
      <c r="AR55" s="81">
        <f t="shared" si="97"/>
        <v>72000</v>
      </c>
      <c r="AS55" s="42">
        <f t="shared" si="97"/>
        <v>72000</v>
      </c>
      <c r="AT55" s="121">
        <f t="shared" si="97"/>
        <v>72000</v>
      </c>
      <c r="AU55" s="81">
        <f t="shared" si="97"/>
        <v>72000</v>
      </c>
      <c r="AV55" s="42">
        <f t="shared" si="97"/>
        <v>72000</v>
      </c>
      <c r="AW55" s="121">
        <f t="shared" si="97"/>
        <v>72000</v>
      </c>
      <c r="AX55" s="81">
        <f t="shared" si="97"/>
        <v>72000</v>
      </c>
      <c r="AY55" s="42">
        <f t="shared" si="97"/>
        <v>72000</v>
      </c>
      <c r="AZ55" s="121">
        <f t="shared" si="97"/>
        <v>72000</v>
      </c>
      <c r="BA55" s="81">
        <f t="shared" si="97"/>
        <v>72000</v>
      </c>
      <c r="BB55" s="42">
        <f t="shared" si="97"/>
        <v>72000</v>
      </c>
      <c r="BC55" s="121">
        <f t="shared" si="97"/>
        <v>72000</v>
      </c>
      <c r="BD55" s="81">
        <f t="shared" si="97"/>
        <v>72000</v>
      </c>
      <c r="BE55" s="42">
        <f t="shared" si="97"/>
        <v>72000</v>
      </c>
    </row>
    <row r="56" spans="1:57" s="13" customFormat="1" ht="15.75">
      <c r="A56" s="82" t="s">
        <v>77</v>
      </c>
      <c r="B56" s="83"/>
      <c r="C56" s="83"/>
      <c r="D56" s="84"/>
      <c r="E56" s="84"/>
      <c r="F56" s="115"/>
      <c r="G56" s="103">
        <f>G55</f>
        <v>72000</v>
      </c>
      <c r="H56" s="103">
        <f aca="true" t="shared" si="98" ref="H56:Q56">H55</f>
        <v>72000</v>
      </c>
      <c r="I56" s="85">
        <f t="shared" si="98"/>
        <v>72000</v>
      </c>
      <c r="J56" s="85">
        <f t="shared" si="98"/>
        <v>72000</v>
      </c>
      <c r="K56" s="85">
        <f t="shared" si="98"/>
        <v>72000</v>
      </c>
      <c r="L56" s="85">
        <f t="shared" si="98"/>
        <v>72000</v>
      </c>
      <c r="M56" s="85">
        <f t="shared" si="98"/>
        <v>72000</v>
      </c>
      <c r="N56" s="85">
        <f t="shared" si="98"/>
        <v>72000</v>
      </c>
      <c r="O56" s="85">
        <f t="shared" si="98"/>
        <v>72000</v>
      </c>
      <c r="P56" s="103">
        <f t="shared" si="98"/>
        <v>72000</v>
      </c>
      <c r="Q56" s="86">
        <f t="shared" si="98"/>
        <v>72000</v>
      </c>
      <c r="R56" s="85">
        <f aca="true" t="shared" si="99" ref="R56:BE56">R55</f>
        <v>72000</v>
      </c>
      <c r="S56" s="103">
        <f t="shared" si="99"/>
        <v>72000</v>
      </c>
      <c r="T56" s="86">
        <f t="shared" si="99"/>
        <v>72000</v>
      </c>
      <c r="U56" s="85">
        <f t="shared" si="99"/>
        <v>72000</v>
      </c>
      <c r="V56" s="103">
        <f t="shared" si="99"/>
        <v>72000</v>
      </c>
      <c r="W56" s="86">
        <f t="shared" si="99"/>
        <v>72000</v>
      </c>
      <c r="X56" s="85">
        <f t="shared" si="99"/>
        <v>72000</v>
      </c>
      <c r="Y56" s="103">
        <f t="shared" si="99"/>
        <v>72000</v>
      </c>
      <c r="Z56" s="86">
        <f t="shared" si="99"/>
        <v>72000</v>
      </c>
      <c r="AA56" s="85">
        <f t="shared" si="99"/>
        <v>72000</v>
      </c>
      <c r="AB56" s="103">
        <f t="shared" si="99"/>
        <v>72000</v>
      </c>
      <c r="AC56" s="86">
        <f t="shared" si="99"/>
        <v>72000</v>
      </c>
      <c r="AD56" s="85">
        <f t="shared" si="99"/>
        <v>72000</v>
      </c>
      <c r="AE56" s="103">
        <f t="shared" si="99"/>
        <v>72000</v>
      </c>
      <c r="AF56" s="86">
        <f t="shared" si="99"/>
        <v>72000</v>
      </c>
      <c r="AG56" s="85">
        <f t="shared" si="99"/>
        <v>72000</v>
      </c>
      <c r="AH56" s="103">
        <f t="shared" si="99"/>
        <v>72000</v>
      </c>
      <c r="AI56" s="86">
        <f t="shared" si="99"/>
        <v>72000</v>
      </c>
      <c r="AJ56" s="85">
        <f t="shared" si="99"/>
        <v>72000</v>
      </c>
      <c r="AK56" s="103">
        <f t="shared" si="99"/>
        <v>72000</v>
      </c>
      <c r="AL56" s="86">
        <f t="shared" si="99"/>
        <v>72000</v>
      </c>
      <c r="AM56" s="85">
        <f t="shared" si="99"/>
        <v>72000</v>
      </c>
      <c r="AN56" s="103">
        <f t="shared" si="99"/>
        <v>72000</v>
      </c>
      <c r="AO56" s="86">
        <f t="shared" si="99"/>
        <v>72000</v>
      </c>
      <c r="AP56" s="85">
        <f t="shared" si="99"/>
        <v>72000</v>
      </c>
      <c r="AQ56" s="103">
        <f t="shared" si="99"/>
        <v>72000</v>
      </c>
      <c r="AR56" s="86">
        <f t="shared" si="99"/>
        <v>72000</v>
      </c>
      <c r="AS56" s="85">
        <f t="shared" si="99"/>
        <v>72000</v>
      </c>
      <c r="AT56" s="103">
        <f t="shared" si="99"/>
        <v>72000</v>
      </c>
      <c r="AU56" s="86">
        <f t="shared" si="99"/>
        <v>72000</v>
      </c>
      <c r="AV56" s="85">
        <f t="shared" si="99"/>
        <v>72000</v>
      </c>
      <c r="AW56" s="103">
        <f t="shared" si="99"/>
        <v>72000</v>
      </c>
      <c r="AX56" s="86">
        <f t="shared" si="99"/>
        <v>72000</v>
      </c>
      <c r="AY56" s="85">
        <f t="shared" si="99"/>
        <v>72000</v>
      </c>
      <c r="AZ56" s="103">
        <f t="shared" si="99"/>
        <v>72000</v>
      </c>
      <c r="BA56" s="86">
        <f t="shared" si="99"/>
        <v>72000</v>
      </c>
      <c r="BB56" s="85">
        <f t="shared" si="99"/>
        <v>72000</v>
      </c>
      <c r="BC56" s="103">
        <f t="shared" si="99"/>
        <v>72000</v>
      </c>
      <c r="BD56" s="86">
        <f t="shared" si="99"/>
        <v>72000</v>
      </c>
      <c r="BE56" s="85">
        <f t="shared" si="99"/>
        <v>72000</v>
      </c>
    </row>
    <row r="57" spans="1:57" s="13" customFormat="1" ht="18" customHeight="1">
      <c r="A57" s="76" t="s">
        <v>79</v>
      </c>
      <c r="B57" s="77"/>
      <c r="C57" s="77"/>
      <c r="D57" s="78"/>
      <c r="E57" s="78"/>
      <c r="F57" s="107"/>
      <c r="G57" s="108"/>
      <c r="H57" s="98"/>
      <c r="I57" s="48"/>
      <c r="J57" s="48"/>
      <c r="K57" s="48"/>
      <c r="L57" s="48"/>
      <c r="M57" s="48"/>
      <c r="N57" s="48"/>
      <c r="O57" s="48"/>
      <c r="P57" s="98"/>
      <c r="Q57" s="40"/>
      <c r="R57" s="48"/>
      <c r="S57" s="98"/>
      <c r="T57" s="40"/>
      <c r="U57" s="48"/>
      <c r="V57" s="98"/>
      <c r="W57" s="40"/>
      <c r="X57" s="48"/>
      <c r="Y57" s="98"/>
      <c r="Z57" s="40"/>
      <c r="AA57" s="48"/>
      <c r="AB57" s="98"/>
      <c r="AC57" s="40"/>
      <c r="AD57" s="48"/>
      <c r="AE57" s="98"/>
      <c r="AF57" s="40"/>
      <c r="AG57" s="48"/>
      <c r="AH57" s="98"/>
      <c r="AI57" s="40"/>
      <c r="AJ57" s="48"/>
      <c r="AK57" s="98"/>
      <c r="AL57" s="40"/>
      <c r="AM57" s="48"/>
      <c r="AN57" s="98"/>
      <c r="AO57" s="40"/>
      <c r="AP57" s="48"/>
      <c r="AQ57" s="98"/>
      <c r="AR57" s="40"/>
      <c r="AS57" s="48"/>
      <c r="AT57" s="98"/>
      <c r="AU57" s="40"/>
      <c r="AV57" s="48"/>
      <c r="AW57" s="98"/>
      <c r="AX57" s="40"/>
      <c r="AY57" s="48"/>
      <c r="AZ57" s="98"/>
      <c r="BA57" s="40"/>
      <c r="BB57" s="48"/>
      <c r="BC57" s="98"/>
      <c r="BD57" s="40"/>
      <c r="BE57" s="48"/>
    </row>
    <row r="58" spans="1:57" s="13" customFormat="1" ht="18" customHeight="1">
      <c r="A58" s="80" t="s">
        <v>126</v>
      </c>
      <c r="B58" s="33"/>
      <c r="C58" s="33"/>
      <c r="D58" s="135">
        <v>0.009</v>
      </c>
      <c r="E58" s="71" t="s">
        <v>80</v>
      </c>
      <c r="F58" s="98">
        <f>0.8*460000000</f>
        <v>368000000</v>
      </c>
      <c r="G58" s="121">
        <f>F58*D58</f>
        <v>3311999.9999999995</v>
      </c>
      <c r="H58" s="121">
        <f aca="true" t="shared" si="100" ref="H58:Q58">G58</f>
        <v>3311999.9999999995</v>
      </c>
      <c r="I58" s="42">
        <f t="shared" si="100"/>
        <v>3311999.9999999995</v>
      </c>
      <c r="J58" s="42">
        <f t="shared" si="100"/>
        <v>3311999.9999999995</v>
      </c>
      <c r="K58" s="42">
        <f t="shared" si="100"/>
        <v>3311999.9999999995</v>
      </c>
      <c r="L58" s="42">
        <f t="shared" si="100"/>
        <v>3311999.9999999995</v>
      </c>
      <c r="M58" s="42">
        <f t="shared" si="100"/>
        <v>3311999.9999999995</v>
      </c>
      <c r="N58" s="42">
        <f t="shared" si="100"/>
        <v>3311999.9999999995</v>
      </c>
      <c r="O58" s="42">
        <f t="shared" si="100"/>
        <v>3311999.9999999995</v>
      </c>
      <c r="P58" s="121">
        <f t="shared" si="100"/>
        <v>3311999.9999999995</v>
      </c>
      <c r="Q58" s="81">
        <f t="shared" si="100"/>
        <v>3311999.9999999995</v>
      </c>
      <c r="R58" s="42">
        <f aca="true" t="shared" si="101" ref="R58:AO58">Q58</f>
        <v>3311999.9999999995</v>
      </c>
      <c r="S58" s="121">
        <f t="shared" si="101"/>
        <v>3311999.9999999995</v>
      </c>
      <c r="T58" s="81">
        <f t="shared" si="101"/>
        <v>3311999.9999999995</v>
      </c>
      <c r="U58" s="42">
        <f t="shared" si="101"/>
        <v>3311999.9999999995</v>
      </c>
      <c r="V58" s="121">
        <f t="shared" si="101"/>
        <v>3311999.9999999995</v>
      </c>
      <c r="W58" s="81">
        <f t="shared" si="101"/>
        <v>3311999.9999999995</v>
      </c>
      <c r="X58" s="42">
        <f t="shared" si="101"/>
        <v>3311999.9999999995</v>
      </c>
      <c r="Y58" s="121">
        <f t="shared" si="101"/>
        <v>3311999.9999999995</v>
      </c>
      <c r="Z58" s="81">
        <f t="shared" si="101"/>
        <v>3311999.9999999995</v>
      </c>
      <c r="AA58" s="42">
        <f t="shared" si="101"/>
        <v>3311999.9999999995</v>
      </c>
      <c r="AB58" s="121">
        <f t="shared" si="101"/>
        <v>3311999.9999999995</v>
      </c>
      <c r="AC58" s="81">
        <f t="shared" si="101"/>
        <v>3311999.9999999995</v>
      </c>
      <c r="AD58" s="42">
        <f t="shared" si="101"/>
        <v>3311999.9999999995</v>
      </c>
      <c r="AE58" s="121">
        <f t="shared" si="101"/>
        <v>3311999.9999999995</v>
      </c>
      <c r="AF58" s="81">
        <f t="shared" si="101"/>
        <v>3311999.9999999995</v>
      </c>
      <c r="AG58" s="42">
        <f t="shared" si="101"/>
        <v>3311999.9999999995</v>
      </c>
      <c r="AH58" s="121">
        <f t="shared" si="101"/>
        <v>3311999.9999999995</v>
      </c>
      <c r="AI58" s="81">
        <f t="shared" si="101"/>
        <v>3311999.9999999995</v>
      </c>
      <c r="AJ58" s="42">
        <f t="shared" si="101"/>
        <v>3311999.9999999995</v>
      </c>
      <c r="AK58" s="121">
        <f t="shared" si="101"/>
        <v>3311999.9999999995</v>
      </c>
      <c r="AL58" s="81">
        <f t="shared" si="101"/>
        <v>3311999.9999999995</v>
      </c>
      <c r="AM58" s="42">
        <f t="shared" si="101"/>
        <v>3311999.9999999995</v>
      </c>
      <c r="AN58" s="121">
        <f t="shared" si="101"/>
        <v>3311999.9999999995</v>
      </c>
      <c r="AO58" s="81">
        <f t="shared" si="101"/>
        <v>3311999.9999999995</v>
      </c>
      <c r="AP58" s="42">
        <f aca="true" t="shared" si="102" ref="AP58:BE58">AO58</f>
        <v>3311999.9999999995</v>
      </c>
      <c r="AQ58" s="121">
        <f t="shared" si="102"/>
        <v>3311999.9999999995</v>
      </c>
      <c r="AR58" s="81">
        <f t="shared" si="102"/>
        <v>3311999.9999999995</v>
      </c>
      <c r="AS58" s="42">
        <f t="shared" si="102"/>
        <v>3311999.9999999995</v>
      </c>
      <c r="AT58" s="121">
        <f t="shared" si="102"/>
        <v>3311999.9999999995</v>
      </c>
      <c r="AU58" s="81">
        <f t="shared" si="102"/>
        <v>3311999.9999999995</v>
      </c>
      <c r="AV58" s="42">
        <f t="shared" si="102"/>
        <v>3311999.9999999995</v>
      </c>
      <c r="AW58" s="121">
        <f t="shared" si="102"/>
        <v>3311999.9999999995</v>
      </c>
      <c r="AX58" s="81">
        <f t="shared" si="102"/>
        <v>3311999.9999999995</v>
      </c>
      <c r="AY58" s="42">
        <f t="shared" si="102"/>
        <v>3311999.9999999995</v>
      </c>
      <c r="AZ58" s="121">
        <f t="shared" si="102"/>
        <v>3311999.9999999995</v>
      </c>
      <c r="BA58" s="81">
        <f t="shared" si="102"/>
        <v>3311999.9999999995</v>
      </c>
      <c r="BB58" s="42">
        <f t="shared" si="102"/>
        <v>3311999.9999999995</v>
      </c>
      <c r="BC58" s="121">
        <f t="shared" si="102"/>
        <v>3311999.9999999995</v>
      </c>
      <c r="BD58" s="81">
        <f t="shared" si="102"/>
        <v>3311999.9999999995</v>
      </c>
      <c r="BE58" s="42">
        <f t="shared" si="102"/>
        <v>3311999.9999999995</v>
      </c>
    </row>
    <row r="59" spans="1:57" s="13" customFormat="1" ht="15.75">
      <c r="A59" s="82" t="s">
        <v>78</v>
      </c>
      <c r="B59" s="83"/>
      <c r="C59" s="83"/>
      <c r="D59" s="84"/>
      <c r="E59" s="84"/>
      <c r="F59" s="115"/>
      <c r="G59" s="103">
        <f>G58</f>
        <v>3311999.9999999995</v>
      </c>
      <c r="H59" s="103">
        <f aca="true" t="shared" si="103" ref="H59:BE59">H58</f>
        <v>3311999.9999999995</v>
      </c>
      <c r="I59" s="103">
        <f t="shared" si="103"/>
        <v>3311999.9999999995</v>
      </c>
      <c r="J59" s="103">
        <f t="shared" si="103"/>
        <v>3311999.9999999995</v>
      </c>
      <c r="K59" s="103">
        <f t="shared" si="103"/>
        <v>3311999.9999999995</v>
      </c>
      <c r="L59" s="103">
        <f t="shared" si="103"/>
        <v>3311999.9999999995</v>
      </c>
      <c r="M59" s="103">
        <f t="shared" si="103"/>
        <v>3311999.9999999995</v>
      </c>
      <c r="N59" s="103">
        <f t="shared" si="103"/>
        <v>3311999.9999999995</v>
      </c>
      <c r="O59" s="103">
        <f t="shared" si="103"/>
        <v>3311999.9999999995</v>
      </c>
      <c r="P59" s="103">
        <f t="shared" si="103"/>
        <v>3311999.9999999995</v>
      </c>
      <c r="Q59" s="103">
        <f t="shared" si="103"/>
        <v>3311999.9999999995</v>
      </c>
      <c r="R59" s="103">
        <f t="shared" si="103"/>
        <v>3311999.9999999995</v>
      </c>
      <c r="S59" s="103">
        <f t="shared" si="103"/>
        <v>3311999.9999999995</v>
      </c>
      <c r="T59" s="103">
        <f t="shared" si="103"/>
        <v>3311999.9999999995</v>
      </c>
      <c r="U59" s="103">
        <f t="shared" si="103"/>
        <v>3311999.9999999995</v>
      </c>
      <c r="V59" s="103">
        <f t="shared" si="103"/>
        <v>3311999.9999999995</v>
      </c>
      <c r="W59" s="103">
        <f t="shared" si="103"/>
        <v>3311999.9999999995</v>
      </c>
      <c r="X59" s="103">
        <f t="shared" si="103"/>
        <v>3311999.9999999995</v>
      </c>
      <c r="Y59" s="103">
        <f t="shared" si="103"/>
        <v>3311999.9999999995</v>
      </c>
      <c r="Z59" s="103">
        <f t="shared" si="103"/>
        <v>3311999.9999999995</v>
      </c>
      <c r="AA59" s="103">
        <f t="shared" si="103"/>
        <v>3311999.9999999995</v>
      </c>
      <c r="AB59" s="103">
        <f t="shared" si="103"/>
        <v>3311999.9999999995</v>
      </c>
      <c r="AC59" s="103">
        <f t="shared" si="103"/>
        <v>3311999.9999999995</v>
      </c>
      <c r="AD59" s="103">
        <f t="shared" si="103"/>
        <v>3311999.9999999995</v>
      </c>
      <c r="AE59" s="103">
        <f t="shared" si="103"/>
        <v>3311999.9999999995</v>
      </c>
      <c r="AF59" s="103">
        <f t="shared" si="103"/>
        <v>3311999.9999999995</v>
      </c>
      <c r="AG59" s="103">
        <f t="shared" si="103"/>
        <v>3311999.9999999995</v>
      </c>
      <c r="AH59" s="103">
        <f t="shared" si="103"/>
        <v>3311999.9999999995</v>
      </c>
      <c r="AI59" s="103">
        <f t="shared" si="103"/>
        <v>3311999.9999999995</v>
      </c>
      <c r="AJ59" s="103">
        <f t="shared" si="103"/>
        <v>3311999.9999999995</v>
      </c>
      <c r="AK59" s="103">
        <f t="shared" si="103"/>
        <v>3311999.9999999995</v>
      </c>
      <c r="AL59" s="103">
        <f t="shared" si="103"/>
        <v>3311999.9999999995</v>
      </c>
      <c r="AM59" s="103">
        <f t="shared" si="103"/>
        <v>3311999.9999999995</v>
      </c>
      <c r="AN59" s="103">
        <f t="shared" si="103"/>
        <v>3311999.9999999995</v>
      </c>
      <c r="AO59" s="103">
        <f t="shared" si="103"/>
        <v>3311999.9999999995</v>
      </c>
      <c r="AP59" s="103">
        <f t="shared" si="103"/>
        <v>3311999.9999999995</v>
      </c>
      <c r="AQ59" s="103">
        <f t="shared" si="103"/>
        <v>3311999.9999999995</v>
      </c>
      <c r="AR59" s="103">
        <f t="shared" si="103"/>
        <v>3311999.9999999995</v>
      </c>
      <c r="AS59" s="103">
        <f t="shared" si="103"/>
        <v>3311999.9999999995</v>
      </c>
      <c r="AT59" s="103">
        <f t="shared" si="103"/>
        <v>3311999.9999999995</v>
      </c>
      <c r="AU59" s="103">
        <f t="shared" si="103"/>
        <v>3311999.9999999995</v>
      </c>
      <c r="AV59" s="103">
        <f t="shared" si="103"/>
        <v>3311999.9999999995</v>
      </c>
      <c r="AW59" s="103">
        <f t="shared" si="103"/>
        <v>3311999.9999999995</v>
      </c>
      <c r="AX59" s="103">
        <f t="shared" si="103"/>
        <v>3311999.9999999995</v>
      </c>
      <c r="AY59" s="103">
        <f t="shared" si="103"/>
        <v>3311999.9999999995</v>
      </c>
      <c r="AZ59" s="103">
        <f t="shared" si="103"/>
        <v>3311999.9999999995</v>
      </c>
      <c r="BA59" s="103">
        <f t="shared" si="103"/>
        <v>3311999.9999999995</v>
      </c>
      <c r="BB59" s="103">
        <f t="shared" si="103"/>
        <v>3311999.9999999995</v>
      </c>
      <c r="BC59" s="103">
        <f t="shared" si="103"/>
        <v>3311999.9999999995</v>
      </c>
      <c r="BD59" s="103">
        <f t="shared" si="103"/>
        <v>3311999.9999999995</v>
      </c>
      <c r="BE59" s="103">
        <f t="shared" si="103"/>
        <v>3311999.9999999995</v>
      </c>
    </row>
    <row r="60" spans="1:57" s="13" customFormat="1" ht="21" customHeight="1">
      <c r="A60" s="255" t="s">
        <v>72</v>
      </c>
      <c r="B60" s="256"/>
      <c r="C60" s="256"/>
      <c r="D60" s="256"/>
      <c r="E60" s="256"/>
      <c r="F60" s="256"/>
      <c r="G60" s="257"/>
      <c r="H60" s="118">
        <f>H53+H46+H44+H21+H15+H12+H38+H30+H45+H56+H59</f>
        <v>13949840.57142857</v>
      </c>
      <c r="I60" s="87">
        <f aca="true" t="shared" si="104" ref="I60:AM60">I53+I46+I44+I21+I15+I12+I38+I30+I45+I56+I59</f>
        <v>13949840.57142857</v>
      </c>
      <c r="J60" s="118">
        <f t="shared" si="104"/>
        <v>14199840.57142857</v>
      </c>
      <c r="K60" s="87">
        <f t="shared" si="104"/>
        <v>13949840.57142857</v>
      </c>
      <c r="L60" s="87">
        <f t="shared" si="104"/>
        <v>13949840.57142857</v>
      </c>
      <c r="M60" s="87">
        <f t="shared" si="104"/>
        <v>13949840.57142857</v>
      </c>
      <c r="N60" s="87">
        <f t="shared" si="104"/>
        <v>13949840.57142857</v>
      </c>
      <c r="O60" s="87">
        <f t="shared" si="104"/>
        <v>14935340.57142857</v>
      </c>
      <c r="P60" s="87">
        <f t="shared" si="104"/>
        <v>14935340.57142857</v>
      </c>
      <c r="Q60" s="123">
        <f t="shared" si="104"/>
        <v>14935340.57142857</v>
      </c>
      <c r="R60" s="87">
        <f t="shared" si="104"/>
        <v>14935340.57142857</v>
      </c>
      <c r="S60" s="87">
        <f t="shared" si="104"/>
        <v>14935340.57142857</v>
      </c>
      <c r="T60" s="123">
        <f t="shared" si="104"/>
        <v>14935340.57142857</v>
      </c>
      <c r="U60" s="87">
        <f t="shared" si="104"/>
        <v>14935340.57142857</v>
      </c>
      <c r="V60" s="87">
        <f t="shared" si="104"/>
        <v>14935340.57142857</v>
      </c>
      <c r="W60" s="123">
        <f t="shared" si="104"/>
        <v>14935340.57142857</v>
      </c>
      <c r="X60" s="87">
        <f t="shared" si="104"/>
        <v>14935340.57142857</v>
      </c>
      <c r="Y60" s="87">
        <f t="shared" si="104"/>
        <v>14935340.57142857</v>
      </c>
      <c r="Z60" s="123">
        <f t="shared" si="104"/>
        <v>14935340.57142857</v>
      </c>
      <c r="AA60" s="87">
        <f t="shared" si="104"/>
        <v>14935340.57142857</v>
      </c>
      <c r="AB60" s="87">
        <f t="shared" si="104"/>
        <v>14935340.57142857</v>
      </c>
      <c r="AC60" s="123">
        <f t="shared" si="104"/>
        <v>14935340.57142857</v>
      </c>
      <c r="AD60" s="87">
        <f t="shared" si="104"/>
        <v>14935340.57142857</v>
      </c>
      <c r="AE60" s="87">
        <f t="shared" si="104"/>
        <v>14935340.57142857</v>
      </c>
      <c r="AF60" s="123">
        <f t="shared" si="104"/>
        <v>15185340.57142857</v>
      </c>
      <c r="AG60" s="87">
        <f t="shared" si="104"/>
        <v>14935340.57142857</v>
      </c>
      <c r="AH60" s="87">
        <f t="shared" si="104"/>
        <v>14935340.57142857</v>
      </c>
      <c r="AI60" s="123">
        <f t="shared" si="104"/>
        <v>14935340.57142857</v>
      </c>
      <c r="AJ60" s="87">
        <f t="shared" si="104"/>
        <v>14935340.57142857</v>
      </c>
      <c r="AK60" s="87">
        <f t="shared" si="104"/>
        <v>14935340.57142857</v>
      </c>
      <c r="AL60" s="123">
        <f t="shared" si="104"/>
        <v>14935340.57142857</v>
      </c>
      <c r="AM60" s="87">
        <f t="shared" si="104"/>
        <v>14935340.57142857</v>
      </c>
      <c r="AN60" s="87">
        <f aca="true" t="shared" si="105" ref="AN60:BE60">AN53+AN46+AN44+AN21+AN15+AN12+AN38+AN30+AN45+AN56+AN59</f>
        <v>14935340.57142857</v>
      </c>
      <c r="AO60" s="123">
        <f t="shared" si="105"/>
        <v>14935340.57142857</v>
      </c>
      <c r="AP60" s="87">
        <f t="shared" si="105"/>
        <v>14935340.57142857</v>
      </c>
      <c r="AQ60" s="87">
        <f t="shared" si="105"/>
        <v>14935340.57142857</v>
      </c>
      <c r="AR60" s="123">
        <f t="shared" si="105"/>
        <v>14935340.57142857</v>
      </c>
      <c r="AS60" s="87">
        <f t="shared" si="105"/>
        <v>14935340.57142857</v>
      </c>
      <c r="AT60" s="87">
        <f t="shared" si="105"/>
        <v>14935340.57142857</v>
      </c>
      <c r="AU60" s="123">
        <f t="shared" si="105"/>
        <v>14935340.57142857</v>
      </c>
      <c r="AV60" s="87">
        <f t="shared" si="105"/>
        <v>14935340.57142857</v>
      </c>
      <c r="AW60" s="87">
        <f t="shared" si="105"/>
        <v>14935340.57142857</v>
      </c>
      <c r="AX60" s="123">
        <f t="shared" si="105"/>
        <v>14935340.57142857</v>
      </c>
      <c r="AY60" s="87">
        <f t="shared" si="105"/>
        <v>14935340.57142857</v>
      </c>
      <c r="AZ60" s="87">
        <f t="shared" si="105"/>
        <v>14935340.57142857</v>
      </c>
      <c r="BA60" s="123">
        <f t="shared" si="105"/>
        <v>14935340.57142857</v>
      </c>
      <c r="BB60" s="87">
        <f t="shared" si="105"/>
        <v>14935340.57142857</v>
      </c>
      <c r="BC60" s="87">
        <f t="shared" si="105"/>
        <v>14935340.57142857</v>
      </c>
      <c r="BD60" s="123">
        <f t="shared" si="105"/>
        <v>14935340.57142857</v>
      </c>
      <c r="BE60" s="87">
        <f t="shared" si="105"/>
        <v>15185340.57142857</v>
      </c>
    </row>
    <row r="61" spans="1:56" s="13" customFormat="1" ht="15.75">
      <c r="A61" s="18"/>
      <c r="B61" s="18"/>
      <c r="C61" s="18"/>
      <c r="D61" s="19"/>
      <c r="E61" s="19"/>
      <c r="F61" s="19"/>
      <c r="G61" s="97"/>
      <c r="Q61" s="68"/>
      <c r="T61" s="68"/>
      <c r="W61" s="68"/>
      <c r="Z61" s="68"/>
      <c r="AC61" s="68"/>
      <c r="AF61" s="68"/>
      <c r="AI61" s="68"/>
      <c r="AL61" s="68"/>
      <c r="AO61" s="68"/>
      <c r="AR61" s="68"/>
      <c r="AU61" s="68"/>
      <c r="AX61" s="68"/>
      <c r="BA61" s="68"/>
      <c r="BD61" s="68"/>
    </row>
    <row r="62" spans="1:57" s="13" customFormat="1" ht="21" customHeight="1">
      <c r="A62" s="255" t="s">
        <v>75</v>
      </c>
      <c r="B62" s="256"/>
      <c r="C62" s="256"/>
      <c r="D62" s="256"/>
      <c r="E62" s="256"/>
      <c r="F62" s="256"/>
      <c r="G62" s="257"/>
      <c r="H62" s="118">
        <f>H60*0.1</f>
        <v>1394984.0571428572</v>
      </c>
      <c r="I62" s="87">
        <f>I60*0.1</f>
        <v>1394984.0571428572</v>
      </c>
      <c r="J62" s="87">
        <f aca="true" t="shared" si="106" ref="J62:Q62">J60*0.1</f>
        <v>1419984.0571428572</v>
      </c>
      <c r="K62" s="87">
        <f t="shared" si="106"/>
        <v>1394984.0571428572</v>
      </c>
      <c r="L62" s="87">
        <f t="shared" si="106"/>
        <v>1394984.0571428572</v>
      </c>
      <c r="M62" s="87">
        <f t="shared" si="106"/>
        <v>1394984.0571428572</v>
      </c>
      <c r="N62" s="87">
        <f t="shared" si="106"/>
        <v>1394984.0571428572</v>
      </c>
      <c r="O62" s="87">
        <f t="shared" si="106"/>
        <v>1493534.0571428572</v>
      </c>
      <c r="P62" s="87">
        <f t="shared" si="106"/>
        <v>1493534.0571428572</v>
      </c>
      <c r="Q62" s="123">
        <f t="shared" si="106"/>
        <v>1493534.0571428572</v>
      </c>
      <c r="R62" s="87">
        <f aca="true" t="shared" si="107" ref="R62:AO62">R60*0.1</f>
        <v>1493534.0571428572</v>
      </c>
      <c r="S62" s="87">
        <f t="shared" si="107"/>
        <v>1493534.0571428572</v>
      </c>
      <c r="T62" s="123">
        <f t="shared" si="107"/>
        <v>1493534.0571428572</v>
      </c>
      <c r="U62" s="87">
        <f t="shared" si="107"/>
        <v>1493534.0571428572</v>
      </c>
      <c r="V62" s="87">
        <f t="shared" si="107"/>
        <v>1493534.0571428572</v>
      </c>
      <c r="W62" s="123">
        <f t="shared" si="107"/>
        <v>1493534.0571428572</v>
      </c>
      <c r="X62" s="87">
        <f t="shared" si="107"/>
        <v>1493534.0571428572</v>
      </c>
      <c r="Y62" s="87">
        <f t="shared" si="107"/>
        <v>1493534.0571428572</v>
      </c>
      <c r="Z62" s="123">
        <f t="shared" si="107"/>
        <v>1493534.0571428572</v>
      </c>
      <c r="AA62" s="87">
        <f t="shared" si="107"/>
        <v>1493534.0571428572</v>
      </c>
      <c r="AB62" s="87">
        <f t="shared" si="107"/>
        <v>1493534.0571428572</v>
      </c>
      <c r="AC62" s="123">
        <f t="shared" si="107"/>
        <v>1493534.0571428572</v>
      </c>
      <c r="AD62" s="87">
        <f t="shared" si="107"/>
        <v>1493534.0571428572</v>
      </c>
      <c r="AE62" s="87">
        <f t="shared" si="107"/>
        <v>1493534.0571428572</v>
      </c>
      <c r="AF62" s="123">
        <f t="shared" si="107"/>
        <v>1518534.0571428572</v>
      </c>
      <c r="AG62" s="87">
        <f t="shared" si="107"/>
        <v>1493534.0571428572</v>
      </c>
      <c r="AH62" s="87">
        <f t="shared" si="107"/>
        <v>1493534.0571428572</v>
      </c>
      <c r="AI62" s="123">
        <f t="shared" si="107"/>
        <v>1493534.0571428572</v>
      </c>
      <c r="AJ62" s="87">
        <f t="shared" si="107"/>
        <v>1493534.0571428572</v>
      </c>
      <c r="AK62" s="87">
        <f t="shared" si="107"/>
        <v>1493534.0571428572</v>
      </c>
      <c r="AL62" s="123">
        <f t="shared" si="107"/>
        <v>1493534.0571428572</v>
      </c>
      <c r="AM62" s="87">
        <f t="shared" si="107"/>
        <v>1493534.0571428572</v>
      </c>
      <c r="AN62" s="87">
        <f t="shared" si="107"/>
        <v>1493534.0571428572</v>
      </c>
      <c r="AO62" s="123">
        <f t="shared" si="107"/>
        <v>1493534.0571428572</v>
      </c>
      <c r="AP62" s="87">
        <f aca="true" t="shared" si="108" ref="AP62:BE62">AP60*0.1</f>
        <v>1493534.0571428572</v>
      </c>
      <c r="AQ62" s="87">
        <f t="shared" si="108"/>
        <v>1493534.0571428572</v>
      </c>
      <c r="AR62" s="123">
        <f t="shared" si="108"/>
        <v>1493534.0571428572</v>
      </c>
      <c r="AS62" s="87">
        <f t="shared" si="108"/>
        <v>1493534.0571428572</v>
      </c>
      <c r="AT62" s="87">
        <f t="shared" si="108"/>
        <v>1493534.0571428572</v>
      </c>
      <c r="AU62" s="123">
        <f t="shared" si="108"/>
        <v>1493534.0571428572</v>
      </c>
      <c r="AV62" s="87">
        <f t="shared" si="108"/>
        <v>1493534.0571428572</v>
      </c>
      <c r="AW62" s="87">
        <f t="shared" si="108"/>
        <v>1493534.0571428572</v>
      </c>
      <c r="AX62" s="123">
        <f t="shared" si="108"/>
        <v>1493534.0571428572</v>
      </c>
      <c r="AY62" s="87">
        <f t="shared" si="108"/>
        <v>1493534.0571428572</v>
      </c>
      <c r="AZ62" s="87">
        <f t="shared" si="108"/>
        <v>1493534.0571428572</v>
      </c>
      <c r="BA62" s="123">
        <f t="shared" si="108"/>
        <v>1493534.0571428572</v>
      </c>
      <c r="BB62" s="87">
        <f t="shared" si="108"/>
        <v>1493534.0571428572</v>
      </c>
      <c r="BC62" s="87">
        <f t="shared" si="108"/>
        <v>1493534.0571428572</v>
      </c>
      <c r="BD62" s="123">
        <f t="shared" si="108"/>
        <v>1493534.0571428572</v>
      </c>
      <c r="BE62" s="87">
        <f t="shared" si="108"/>
        <v>1518534.0571428572</v>
      </c>
    </row>
    <row r="63" spans="1:56" s="13" customFormat="1" ht="15.75">
      <c r="A63" s="18"/>
      <c r="B63" s="18"/>
      <c r="C63" s="18"/>
      <c r="D63" s="19"/>
      <c r="E63" s="19"/>
      <c r="F63" s="19"/>
      <c r="G63" s="97"/>
      <c r="Q63" s="68"/>
      <c r="T63" s="68"/>
      <c r="W63" s="68"/>
      <c r="Z63" s="68"/>
      <c r="AC63" s="68"/>
      <c r="AF63" s="68"/>
      <c r="AI63" s="68"/>
      <c r="AL63" s="68"/>
      <c r="AO63" s="68"/>
      <c r="AR63" s="68"/>
      <c r="AU63" s="68"/>
      <c r="AX63" s="68"/>
      <c r="BA63" s="68"/>
      <c r="BD63" s="68"/>
    </row>
    <row r="64" spans="1:57" s="13" customFormat="1" ht="21" customHeight="1">
      <c r="A64" s="253" t="s">
        <v>58</v>
      </c>
      <c r="B64" s="254"/>
      <c r="C64" s="254"/>
      <c r="D64" s="254"/>
      <c r="E64" s="254"/>
      <c r="F64" s="254"/>
      <c r="G64" s="124"/>
      <c r="H64" s="124">
        <f>H60+H62</f>
        <v>15344824.628571428</v>
      </c>
      <c r="I64" s="89">
        <f aca="true" t="shared" si="109" ref="I64:Q64">I60+I62</f>
        <v>15344824.628571428</v>
      </c>
      <c r="J64" s="89">
        <f t="shared" si="109"/>
        <v>15619824.628571428</v>
      </c>
      <c r="K64" s="89">
        <f t="shared" si="109"/>
        <v>15344824.628571428</v>
      </c>
      <c r="L64" s="89">
        <f t="shared" si="109"/>
        <v>15344824.628571428</v>
      </c>
      <c r="M64" s="89">
        <f t="shared" si="109"/>
        <v>15344824.628571428</v>
      </c>
      <c r="N64" s="89">
        <f t="shared" si="109"/>
        <v>15344824.628571428</v>
      </c>
      <c r="O64" s="89">
        <f t="shared" si="109"/>
        <v>16428874.628571428</v>
      </c>
      <c r="P64" s="89">
        <f t="shared" si="109"/>
        <v>16428874.628571428</v>
      </c>
      <c r="Q64" s="125">
        <f t="shared" si="109"/>
        <v>16428874.628571428</v>
      </c>
      <c r="R64" s="89">
        <f aca="true" t="shared" si="110" ref="R64:AO64">R60+R62</f>
        <v>16428874.628571428</v>
      </c>
      <c r="S64" s="89">
        <f t="shared" si="110"/>
        <v>16428874.628571428</v>
      </c>
      <c r="T64" s="125">
        <f t="shared" si="110"/>
        <v>16428874.628571428</v>
      </c>
      <c r="U64" s="89">
        <f t="shared" si="110"/>
        <v>16428874.628571428</v>
      </c>
      <c r="V64" s="89">
        <f t="shared" si="110"/>
        <v>16428874.628571428</v>
      </c>
      <c r="W64" s="125">
        <f t="shared" si="110"/>
        <v>16428874.628571428</v>
      </c>
      <c r="X64" s="89">
        <f t="shared" si="110"/>
        <v>16428874.628571428</v>
      </c>
      <c r="Y64" s="89">
        <f t="shared" si="110"/>
        <v>16428874.628571428</v>
      </c>
      <c r="Z64" s="125">
        <f t="shared" si="110"/>
        <v>16428874.628571428</v>
      </c>
      <c r="AA64" s="89">
        <f t="shared" si="110"/>
        <v>16428874.628571428</v>
      </c>
      <c r="AB64" s="89">
        <f t="shared" si="110"/>
        <v>16428874.628571428</v>
      </c>
      <c r="AC64" s="125">
        <f t="shared" si="110"/>
        <v>16428874.628571428</v>
      </c>
      <c r="AD64" s="89">
        <f t="shared" si="110"/>
        <v>16428874.628571428</v>
      </c>
      <c r="AE64" s="89">
        <f t="shared" si="110"/>
        <v>16428874.628571428</v>
      </c>
      <c r="AF64" s="125">
        <f t="shared" si="110"/>
        <v>16703874.628571428</v>
      </c>
      <c r="AG64" s="89">
        <f t="shared" si="110"/>
        <v>16428874.628571428</v>
      </c>
      <c r="AH64" s="89">
        <f t="shared" si="110"/>
        <v>16428874.628571428</v>
      </c>
      <c r="AI64" s="125">
        <f t="shared" si="110"/>
        <v>16428874.628571428</v>
      </c>
      <c r="AJ64" s="89">
        <f t="shared" si="110"/>
        <v>16428874.628571428</v>
      </c>
      <c r="AK64" s="89">
        <f t="shared" si="110"/>
        <v>16428874.628571428</v>
      </c>
      <c r="AL64" s="125">
        <f t="shared" si="110"/>
        <v>16428874.628571428</v>
      </c>
      <c r="AM64" s="89">
        <f t="shared" si="110"/>
        <v>16428874.628571428</v>
      </c>
      <c r="AN64" s="89">
        <f t="shared" si="110"/>
        <v>16428874.628571428</v>
      </c>
      <c r="AO64" s="125">
        <f t="shared" si="110"/>
        <v>16428874.628571428</v>
      </c>
      <c r="AP64" s="89">
        <f aca="true" t="shared" si="111" ref="AP64:BE64">AP60+AP62</f>
        <v>16428874.628571428</v>
      </c>
      <c r="AQ64" s="89">
        <f t="shared" si="111"/>
        <v>16428874.628571428</v>
      </c>
      <c r="AR64" s="125">
        <f t="shared" si="111"/>
        <v>16428874.628571428</v>
      </c>
      <c r="AS64" s="89">
        <f t="shared" si="111"/>
        <v>16428874.628571428</v>
      </c>
      <c r="AT64" s="89">
        <f t="shared" si="111"/>
        <v>16428874.628571428</v>
      </c>
      <c r="AU64" s="125">
        <f t="shared" si="111"/>
        <v>16428874.628571428</v>
      </c>
      <c r="AV64" s="89">
        <f t="shared" si="111"/>
        <v>16428874.628571428</v>
      </c>
      <c r="AW64" s="89">
        <f t="shared" si="111"/>
        <v>16428874.628571428</v>
      </c>
      <c r="AX64" s="125">
        <f t="shared" si="111"/>
        <v>16428874.628571428</v>
      </c>
      <c r="AY64" s="89">
        <f t="shared" si="111"/>
        <v>16428874.628571428</v>
      </c>
      <c r="AZ64" s="89">
        <f t="shared" si="111"/>
        <v>16428874.628571428</v>
      </c>
      <c r="BA64" s="125">
        <f t="shared" si="111"/>
        <v>16428874.628571428</v>
      </c>
      <c r="BB64" s="89">
        <f t="shared" si="111"/>
        <v>16428874.628571428</v>
      </c>
      <c r="BC64" s="89">
        <f t="shared" si="111"/>
        <v>16428874.628571428</v>
      </c>
      <c r="BD64" s="125">
        <f t="shared" si="111"/>
        <v>16428874.628571428</v>
      </c>
      <c r="BE64" s="89">
        <f t="shared" si="111"/>
        <v>16703874.628571428</v>
      </c>
    </row>
    <row r="65" spans="4:6" s="13" customFormat="1" ht="15.75">
      <c r="D65" s="22"/>
      <c r="E65" s="22"/>
      <c r="F65" s="22"/>
    </row>
    <row r="66" spans="4:6" s="13" customFormat="1" ht="15.75">
      <c r="D66" s="22"/>
      <c r="E66" s="22"/>
      <c r="F66" s="22"/>
    </row>
    <row r="67" spans="1:6" s="13" customFormat="1" ht="15.75">
      <c r="A67" s="240" t="s">
        <v>16</v>
      </c>
      <c r="B67" s="240"/>
      <c r="C67" s="240"/>
      <c r="D67" s="240"/>
      <c r="E67" s="240"/>
      <c r="F67" s="258"/>
    </row>
    <row r="68" spans="1:12" s="13" customFormat="1" ht="18">
      <c r="A68" s="248" t="s">
        <v>111</v>
      </c>
      <c r="B68" s="248"/>
      <c r="C68" s="248"/>
      <c r="D68" s="248"/>
      <c r="E68" s="248"/>
      <c r="F68" s="248"/>
      <c r="G68" s="248"/>
      <c r="H68" s="248"/>
      <c r="I68" s="248"/>
      <c r="J68" s="248"/>
      <c r="K68" s="248"/>
      <c r="L68" s="248"/>
    </row>
    <row r="69" spans="1:57" s="13" customFormat="1" ht="18">
      <c r="A69" s="127" t="s">
        <v>112</v>
      </c>
      <c r="B69" s="127"/>
      <c r="C69" s="127"/>
      <c r="D69" s="127"/>
      <c r="E69" s="127"/>
      <c r="F69" s="127"/>
      <c r="G69" s="127"/>
      <c r="H69" s="127"/>
      <c r="I69" s="127"/>
      <c r="J69" s="127"/>
      <c r="K69" s="127"/>
      <c r="L69" s="127"/>
      <c r="M69" s="127"/>
      <c r="N69" s="127"/>
      <c r="O69" s="127"/>
      <c r="R69" s="127"/>
      <c r="U69" s="127"/>
      <c r="X69" s="127"/>
      <c r="AA69" s="127"/>
      <c r="AD69" s="127"/>
      <c r="AG69" s="127"/>
      <c r="AJ69" s="127"/>
      <c r="AM69" s="127"/>
      <c r="AP69" s="127"/>
      <c r="AS69" s="127"/>
      <c r="AV69" s="127"/>
      <c r="AY69" s="127"/>
      <c r="BB69" s="127"/>
      <c r="BE69" s="127"/>
    </row>
    <row r="70" spans="1:15" s="13" customFormat="1" ht="18.75" customHeight="1">
      <c r="A70" s="248" t="s">
        <v>10</v>
      </c>
      <c r="B70" s="248"/>
      <c r="C70" s="248"/>
      <c r="D70" s="248"/>
      <c r="E70" s="248"/>
      <c r="F70" s="248"/>
      <c r="G70" s="248"/>
      <c r="H70" s="248"/>
      <c r="I70" s="248"/>
      <c r="J70" s="248"/>
      <c r="K70" s="248"/>
      <c r="L70" s="248"/>
      <c r="M70" s="248"/>
      <c r="N70" s="248"/>
      <c r="O70" s="248"/>
    </row>
    <row r="71" spans="1:6" s="13" customFormat="1" ht="15.75">
      <c r="A71" s="242" t="s">
        <v>127</v>
      </c>
      <c r="B71" s="241"/>
      <c r="C71" s="241"/>
      <c r="D71" s="241"/>
      <c r="E71" s="241"/>
      <c r="F71" s="241"/>
    </row>
    <row r="72" spans="1:6" s="13" customFormat="1" ht="15.75">
      <c r="A72" s="242" t="s">
        <v>128</v>
      </c>
      <c r="B72" s="241"/>
      <c r="C72" s="241"/>
      <c r="D72" s="241"/>
      <c r="E72" s="241"/>
      <c r="F72" s="241"/>
    </row>
    <row r="73" spans="1:6" s="13" customFormat="1" ht="15.75">
      <c r="A73" s="242" t="s">
        <v>129</v>
      </c>
      <c r="B73" s="241"/>
      <c r="C73" s="241"/>
      <c r="D73" s="241"/>
      <c r="E73" s="241"/>
      <c r="F73" s="241"/>
    </row>
    <row r="74" spans="1:57" s="13" customFormat="1" ht="18">
      <c r="A74" s="248" t="s">
        <v>5</v>
      </c>
      <c r="B74" s="248"/>
      <c r="C74" s="248"/>
      <c r="D74" s="248"/>
      <c r="E74" s="248"/>
      <c r="F74" s="248"/>
      <c r="G74" s="248"/>
      <c r="H74" s="248"/>
      <c r="I74" s="248"/>
      <c r="J74" s="248"/>
      <c r="K74" s="248"/>
      <c r="L74" s="248"/>
      <c r="M74" s="248"/>
      <c r="N74" s="248"/>
      <c r="O74" s="248"/>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row>
    <row r="75" spans="1:57" s="13" customFormat="1" ht="18">
      <c r="A75" s="248" t="s">
        <v>6</v>
      </c>
      <c r="B75" s="248"/>
      <c r="C75" s="248"/>
      <c r="D75" s="248"/>
      <c r="E75" s="248"/>
      <c r="F75" s="248"/>
      <c r="G75" s="248"/>
      <c r="H75" s="248"/>
      <c r="I75" s="248"/>
      <c r="J75" s="248"/>
      <c r="K75" s="248"/>
      <c r="L75" s="248"/>
      <c r="M75" s="248"/>
      <c r="N75" s="248"/>
      <c r="O75" s="248"/>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row>
    <row r="76" spans="1:57" s="13" customFormat="1" ht="18">
      <c r="A76" s="242" t="s">
        <v>130</v>
      </c>
      <c r="B76" s="242"/>
      <c r="C76" s="242"/>
      <c r="D76" s="241"/>
      <c r="E76" s="241"/>
      <c r="F76" s="241"/>
      <c r="G76" s="241"/>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row>
    <row r="77" spans="1:57" s="13" customFormat="1" ht="18">
      <c r="A77" s="248" t="s">
        <v>131</v>
      </c>
      <c r="B77" s="248"/>
      <c r="C77" s="248"/>
      <c r="D77" s="248"/>
      <c r="E77" s="248"/>
      <c r="F77" s="248"/>
      <c r="G77" s="248"/>
      <c r="H77" s="248"/>
      <c r="I77" s="248"/>
      <c r="J77" s="248"/>
      <c r="K77" s="248"/>
      <c r="L77" s="248"/>
      <c r="M77" s="248"/>
      <c r="N77" s="248"/>
      <c r="O77" s="248"/>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row>
    <row r="78" spans="1:57" s="13" customFormat="1" ht="16.5" customHeight="1">
      <c r="A78" s="248" t="s">
        <v>132</v>
      </c>
      <c r="B78" s="248"/>
      <c r="C78" s="248"/>
      <c r="D78" s="248"/>
      <c r="E78" s="248"/>
      <c r="F78" s="248"/>
      <c r="G78" s="248"/>
      <c r="H78" s="248"/>
      <c r="I78" s="248"/>
      <c r="J78" s="248"/>
      <c r="K78" s="248"/>
      <c r="L78" s="248"/>
      <c r="M78" s="248"/>
      <c r="N78" s="248"/>
      <c r="O78" s="248"/>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row>
    <row r="79" spans="1:57" s="13" customFormat="1" ht="18">
      <c r="A79" s="248" t="s">
        <v>133</v>
      </c>
      <c r="B79" s="248"/>
      <c r="C79" s="248"/>
      <c r="D79" s="248"/>
      <c r="E79" s="248"/>
      <c r="F79" s="248"/>
      <c r="G79" s="248"/>
      <c r="H79" s="248"/>
      <c r="I79" s="248"/>
      <c r="J79" s="248"/>
      <c r="K79" s="248"/>
      <c r="L79" s="248"/>
      <c r="M79" s="248"/>
      <c r="N79" s="248"/>
      <c r="O79" s="248"/>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row>
    <row r="80" spans="1:57" s="13" customFormat="1" ht="47.25" customHeight="1">
      <c r="A80" s="248" t="s">
        <v>0</v>
      </c>
      <c r="B80" s="248"/>
      <c r="C80" s="248"/>
      <c r="D80" s="248"/>
      <c r="E80" s="248"/>
      <c r="F80" s="248"/>
      <c r="G80" s="248"/>
      <c r="H80" s="248"/>
      <c r="I80" s="248"/>
      <c r="J80" s="248"/>
      <c r="K80" s="248"/>
      <c r="L80" s="248"/>
      <c r="M80" s="248"/>
      <c r="N80" s="248"/>
      <c r="O80" s="248"/>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row>
    <row r="81" spans="1:15" s="13" customFormat="1" ht="18">
      <c r="A81" s="248" t="s">
        <v>7</v>
      </c>
      <c r="B81" s="248"/>
      <c r="C81" s="248"/>
      <c r="D81" s="248"/>
      <c r="E81" s="248"/>
      <c r="F81" s="248"/>
      <c r="G81" s="248"/>
      <c r="H81" s="248"/>
      <c r="I81" s="248"/>
      <c r="J81" s="248"/>
      <c r="K81" s="248"/>
      <c r="L81" s="248"/>
      <c r="M81" s="248"/>
      <c r="N81" s="248"/>
      <c r="O81" s="248"/>
    </row>
    <row r="82" spans="4:6" s="13" customFormat="1" ht="15.75">
      <c r="D82" s="22"/>
      <c r="E82" s="22"/>
      <c r="F82" s="22"/>
    </row>
    <row r="83" spans="4:6" s="13" customFormat="1" ht="15.75">
      <c r="D83" s="22"/>
      <c r="E83" s="22"/>
      <c r="F83" s="22"/>
    </row>
    <row r="84" spans="4:6" s="13" customFormat="1" ht="15.75">
      <c r="D84" s="22"/>
      <c r="E84" s="22"/>
      <c r="F84" s="22"/>
    </row>
    <row r="85" spans="4:6" s="3" customFormat="1" ht="12.75">
      <c r="D85" s="14"/>
      <c r="E85" s="14"/>
      <c r="F85" s="14"/>
    </row>
    <row r="86" spans="4:6" s="3" customFormat="1" ht="12.75">
      <c r="D86" s="14"/>
      <c r="E86" s="14"/>
      <c r="F86" s="14"/>
    </row>
    <row r="87" spans="4:6" s="3" customFormat="1" ht="12.75">
      <c r="D87" s="14"/>
      <c r="E87" s="14"/>
      <c r="F87" s="14"/>
    </row>
    <row r="88" spans="4:6" s="3" customFormat="1" ht="12.75">
      <c r="D88" s="14"/>
      <c r="E88" s="14"/>
      <c r="F88" s="14"/>
    </row>
    <row r="89" spans="4:6" s="3" customFormat="1" ht="12.75">
      <c r="D89" s="14"/>
      <c r="E89" s="14"/>
      <c r="F89" s="14"/>
    </row>
    <row r="90" spans="4:6" s="3" customFormat="1" ht="12.75">
      <c r="D90" s="14"/>
      <c r="E90" s="14"/>
      <c r="F90" s="14"/>
    </row>
    <row r="91" spans="4:6" s="3" customFormat="1" ht="12.75">
      <c r="D91" s="14"/>
      <c r="E91" s="14"/>
      <c r="F91" s="14"/>
    </row>
    <row r="92" spans="4:6" s="3" customFormat="1" ht="12.75">
      <c r="D92" s="14"/>
      <c r="E92" s="14"/>
      <c r="F92" s="14"/>
    </row>
    <row r="93" spans="4:6" s="3" customFormat="1" ht="12.75">
      <c r="D93" s="14"/>
      <c r="E93" s="14"/>
      <c r="F93" s="14"/>
    </row>
    <row r="94" spans="4:6" s="3" customFormat="1" ht="12.75">
      <c r="D94" s="14"/>
      <c r="E94" s="14"/>
      <c r="F94" s="14"/>
    </row>
    <row r="95" spans="4:6" s="3" customFormat="1" ht="12.75">
      <c r="D95" s="14"/>
      <c r="E95" s="14"/>
      <c r="F95" s="14"/>
    </row>
  </sheetData>
  <sheetProtection/>
  <mergeCells count="20">
    <mergeCell ref="H4:BE4"/>
    <mergeCell ref="A62:G62"/>
    <mergeCell ref="A60:G60"/>
    <mergeCell ref="A70:O70"/>
    <mergeCell ref="A74:O74"/>
    <mergeCell ref="A75:O75"/>
    <mergeCell ref="A72:F72"/>
    <mergeCell ref="A73:F73"/>
    <mergeCell ref="A68:L68"/>
    <mergeCell ref="A67:F67"/>
    <mergeCell ref="A79:O79"/>
    <mergeCell ref="A78:O78"/>
    <mergeCell ref="A77:O77"/>
    <mergeCell ref="A81:O81"/>
    <mergeCell ref="A2:IV2"/>
    <mergeCell ref="A3:IV3"/>
    <mergeCell ref="A64:F64"/>
    <mergeCell ref="A71:F71"/>
    <mergeCell ref="A76:G76"/>
    <mergeCell ref="A80:O80"/>
  </mergeCells>
  <printOptions horizontalCentered="1"/>
  <pageMargins left="0.75" right="0.75" top="1" bottom="1" header="0.5" footer="0.5"/>
  <pageSetup fitToHeight="1" fitToWidth="1" horizontalDpi="600" verticalDpi="600" orientation="landscape" paperSize="3" scale="48" r:id="rId3"/>
  <headerFooter alignWithMargins="0">
    <oddFooter>&amp;LOpex Estimate - Transmission&amp;R&amp;P</oddFooter>
  </headerFooter>
  <rowBreaks count="1" manualBreakCount="1">
    <brk id="38" max="1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E20"/>
  <sheetViews>
    <sheetView zoomScalePageLayoutView="0" workbookViewId="0" topLeftCell="A1">
      <selection activeCell="A1" sqref="A1"/>
    </sheetView>
  </sheetViews>
  <sheetFormatPr defaultColWidth="9.140625" defaultRowHeight="12.75"/>
  <cols>
    <col min="1" max="1" width="60.28125" style="1" customWidth="1"/>
    <col min="2" max="2" width="43.421875" style="1" customWidth="1"/>
    <col min="3" max="3" width="38.57421875" style="1" hidden="1" customWidth="1"/>
    <col min="4" max="4" width="10.421875" style="2" bestFit="1" customWidth="1"/>
    <col min="5" max="5" width="5.140625" style="2" bestFit="1" customWidth="1"/>
    <col min="6" max="6" width="17.140625" style="2" customWidth="1"/>
    <col min="7" max="7" width="15.421875" style="1" customWidth="1"/>
    <col min="8" max="9" width="13.7109375" style="1" bestFit="1" customWidth="1"/>
    <col min="10" max="10" width="14.8515625" style="1" bestFit="1" customWidth="1"/>
    <col min="11" max="12" width="13.7109375" style="1" bestFit="1" customWidth="1"/>
    <col min="13" max="57" width="13.8515625" style="1" customWidth="1"/>
    <col min="58" max="58" width="7.421875" style="1" customWidth="1"/>
    <col min="59" max="16384" width="9.140625" style="1" customWidth="1"/>
  </cols>
  <sheetData>
    <row r="1" spans="1:53" s="3" customFormat="1" ht="26.25">
      <c r="A1" s="7" t="s">
        <v>145</v>
      </c>
      <c r="B1" s="8"/>
      <c r="C1" s="8"/>
      <c r="D1" s="10"/>
      <c r="E1" s="10"/>
      <c r="F1" s="10"/>
      <c r="G1" s="10"/>
      <c r="H1" s="10"/>
      <c r="I1" s="10"/>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4" customFormat="1" ht="21">
      <c r="A2" s="4" t="s">
        <v>99</v>
      </c>
    </row>
    <row r="3" s="4" customFormat="1" ht="21.75" thickBot="1">
      <c r="A3" s="4" t="s">
        <v>11</v>
      </c>
    </row>
    <row r="4" spans="1:57" s="13" customFormat="1" ht="16.5" thickBot="1">
      <c r="A4" s="20"/>
      <c r="B4" s="20"/>
      <c r="C4" s="20"/>
      <c r="D4" s="21"/>
      <c r="E4" s="21"/>
      <c r="F4" s="21"/>
      <c r="G4" s="20"/>
      <c r="H4" s="237" t="s">
        <v>59</v>
      </c>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row>
    <row r="5" spans="1:57" s="13" customFormat="1" ht="20.25" customHeight="1" thickBot="1">
      <c r="A5" s="27" t="s">
        <v>32</v>
      </c>
      <c r="B5" s="28" t="s">
        <v>55</v>
      </c>
      <c r="C5" s="13" t="s">
        <v>60</v>
      </c>
      <c r="D5" s="66" t="s">
        <v>13</v>
      </c>
      <c r="E5" s="29" t="s">
        <v>33</v>
      </c>
      <c r="F5" s="91" t="s">
        <v>40</v>
      </c>
      <c r="G5" s="30" t="s">
        <v>15</v>
      </c>
      <c r="H5" s="92">
        <v>1</v>
      </c>
      <c r="I5" s="92">
        <v>2</v>
      </c>
      <c r="J5" s="92">
        <v>3</v>
      </c>
      <c r="K5" s="92">
        <v>4</v>
      </c>
      <c r="L5" s="92">
        <v>5</v>
      </c>
      <c r="M5" s="92">
        <v>6</v>
      </c>
      <c r="N5" s="92">
        <v>7</v>
      </c>
      <c r="O5" s="92">
        <v>8</v>
      </c>
      <c r="P5" s="92">
        <v>9</v>
      </c>
      <c r="Q5" s="92">
        <v>10</v>
      </c>
      <c r="R5" s="92">
        <v>11</v>
      </c>
      <c r="S5" s="92">
        <v>12</v>
      </c>
      <c r="T5" s="92">
        <v>13</v>
      </c>
      <c r="U5" s="92">
        <v>14</v>
      </c>
      <c r="V5" s="92">
        <v>15</v>
      </c>
      <c r="W5" s="92">
        <v>16</v>
      </c>
      <c r="X5" s="92">
        <v>17</v>
      </c>
      <c r="Y5" s="92">
        <v>18</v>
      </c>
      <c r="Z5" s="92">
        <v>19</v>
      </c>
      <c r="AA5" s="92">
        <v>20</v>
      </c>
      <c r="AB5" s="92">
        <v>21</v>
      </c>
      <c r="AC5" s="92">
        <v>22</v>
      </c>
      <c r="AD5" s="92">
        <v>23</v>
      </c>
      <c r="AE5" s="92">
        <v>24</v>
      </c>
      <c r="AF5" s="92">
        <v>25</v>
      </c>
      <c r="AG5" s="92">
        <v>26</v>
      </c>
      <c r="AH5" s="92">
        <v>27</v>
      </c>
      <c r="AI5" s="92">
        <v>28</v>
      </c>
      <c r="AJ5" s="92">
        <v>29</v>
      </c>
      <c r="AK5" s="92">
        <v>30</v>
      </c>
      <c r="AL5" s="92">
        <v>31</v>
      </c>
      <c r="AM5" s="92">
        <v>32</v>
      </c>
      <c r="AN5" s="92">
        <v>33</v>
      </c>
      <c r="AO5" s="92">
        <v>34</v>
      </c>
      <c r="AP5" s="92">
        <v>35</v>
      </c>
      <c r="AQ5" s="92">
        <v>36</v>
      </c>
      <c r="AR5" s="92">
        <v>37</v>
      </c>
      <c r="AS5" s="92">
        <v>38</v>
      </c>
      <c r="AT5" s="92">
        <v>39</v>
      </c>
      <c r="AU5" s="92">
        <v>40</v>
      </c>
      <c r="AV5" s="92">
        <v>41</v>
      </c>
      <c r="AW5" s="92">
        <v>42</v>
      </c>
      <c r="AX5" s="92">
        <v>43</v>
      </c>
      <c r="AY5" s="92">
        <v>44</v>
      </c>
      <c r="AZ5" s="92">
        <v>45</v>
      </c>
      <c r="BA5" s="92">
        <v>46</v>
      </c>
      <c r="BB5" s="92">
        <v>47</v>
      </c>
      <c r="BC5" s="92">
        <v>48</v>
      </c>
      <c r="BD5" s="92">
        <v>49</v>
      </c>
      <c r="BE5" s="92">
        <v>50</v>
      </c>
    </row>
    <row r="6" spans="1:57" s="13" customFormat="1" ht="15.75">
      <c r="A6" s="38" t="s">
        <v>9</v>
      </c>
      <c r="B6" s="18"/>
      <c r="C6" s="18" t="s">
        <v>84</v>
      </c>
      <c r="D6" s="71">
        <v>46</v>
      </c>
      <c r="E6" s="71" t="s">
        <v>83</v>
      </c>
      <c r="F6" s="98">
        <v>120000</v>
      </c>
      <c r="G6" s="98">
        <f>F6*D6*3/10</f>
        <v>1656000</v>
      </c>
      <c r="H6" s="98">
        <f>D6*F6</f>
        <v>5520000</v>
      </c>
      <c r="I6" s="48"/>
      <c r="J6" s="48">
        <f>H6</f>
        <v>5520000</v>
      </c>
      <c r="K6" s="48"/>
      <c r="L6" s="48"/>
      <c r="M6" s="48"/>
      <c r="N6" s="48"/>
      <c r="O6" s="48">
        <f>J6</f>
        <v>5520000</v>
      </c>
      <c r="P6" s="48"/>
      <c r="Q6" s="73"/>
      <c r="R6" s="48"/>
      <c r="S6" s="48"/>
      <c r="T6" s="73">
        <f>J6</f>
        <v>5520000</v>
      </c>
      <c r="U6" s="48"/>
      <c r="V6" s="48"/>
      <c r="W6" s="73"/>
      <c r="X6" s="48"/>
      <c r="Y6" s="48">
        <f>J6</f>
        <v>5520000</v>
      </c>
      <c r="Z6" s="73"/>
      <c r="AA6" s="48"/>
      <c r="AB6" s="48"/>
      <c r="AC6" s="73"/>
      <c r="AD6" s="48">
        <f>J6</f>
        <v>5520000</v>
      </c>
      <c r="AE6" s="48"/>
      <c r="AF6" s="73"/>
      <c r="AG6" s="48"/>
      <c r="AH6" s="48"/>
      <c r="AI6" s="73">
        <f>J6</f>
        <v>5520000</v>
      </c>
      <c r="AJ6" s="48"/>
      <c r="AK6" s="48"/>
      <c r="AL6" s="73"/>
      <c r="AM6" s="48"/>
      <c r="AN6" s="48">
        <f>J6</f>
        <v>5520000</v>
      </c>
      <c r="AO6" s="73"/>
      <c r="AP6" s="48"/>
      <c r="AQ6" s="48"/>
      <c r="AR6" s="73"/>
      <c r="AS6" s="48">
        <f>J6</f>
        <v>5520000</v>
      </c>
      <c r="AT6" s="48"/>
      <c r="AU6" s="73"/>
      <c r="AV6" s="48"/>
      <c r="AW6" s="48"/>
      <c r="AX6" s="73">
        <f>J6</f>
        <v>5520000</v>
      </c>
      <c r="AY6" s="48"/>
      <c r="AZ6" s="48"/>
      <c r="BA6" s="73"/>
      <c r="BB6" s="48"/>
      <c r="BC6" s="48">
        <f>J6</f>
        <v>5520000</v>
      </c>
      <c r="BD6" s="73"/>
      <c r="BE6" s="48"/>
    </row>
    <row r="7" spans="1:56" s="13" customFormat="1" ht="15.75">
      <c r="A7" s="18"/>
      <c r="B7" s="18"/>
      <c r="C7" s="18"/>
      <c r="D7" s="19"/>
      <c r="E7" s="19"/>
      <c r="F7" s="19"/>
      <c r="G7" s="97"/>
      <c r="Q7" s="68"/>
      <c r="T7" s="68"/>
      <c r="W7" s="68"/>
      <c r="Z7" s="68"/>
      <c r="AC7" s="68"/>
      <c r="AF7" s="68"/>
      <c r="AI7" s="68"/>
      <c r="AL7" s="68"/>
      <c r="AO7" s="68"/>
      <c r="AR7" s="68"/>
      <c r="AU7" s="68"/>
      <c r="AX7" s="68"/>
      <c r="BA7" s="68"/>
      <c r="BD7" s="68"/>
    </row>
    <row r="8" spans="1:57" s="13" customFormat="1" ht="21" customHeight="1">
      <c r="A8" s="259" t="s">
        <v>75</v>
      </c>
      <c r="B8" s="260"/>
      <c r="C8" s="260"/>
      <c r="D8" s="260"/>
      <c r="E8" s="260"/>
      <c r="F8" s="260"/>
      <c r="G8" s="261"/>
      <c r="H8" s="138">
        <f>H6*0.1</f>
        <v>552000</v>
      </c>
      <c r="I8" s="138">
        <f aca="true" t="shared" si="0" ref="I8:BE8">I6*0.1</f>
        <v>0</v>
      </c>
      <c r="J8" s="138">
        <f t="shared" si="0"/>
        <v>552000</v>
      </c>
      <c r="K8" s="138">
        <f t="shared" si="0"/>
        <v>0</v>
      </c>
      <c r="L8" s="138">
        <f t="shared" si="0"/>
        <v>0</v>
      </c>
      <c r="M8" s="138">
        <f t="shared" si="0"/>
        <v>0</v>
      </c>
      <c r="N8" s="138">
        <f t="shared" si="0"/>
        <v>0</v>
      </c>
      <c r="O8" s="138">
        <f t="shared" si="0"/>
        <v>552000</v>
      </c>
      <c r="P8" s="138">
        <f t="shared" si="0"/>
        <v>0</v>
      </c>
      <c r="Q8" s="138">
        <f t="shared" si="0"/>
        <v>0</v>
      </c>
      <c r="R8" s="138">
        <f t="shared" si="0"/>
        <v>0</v>
      </c>
      <c r="S8" s="138">
        <f t="shared" si="0"/>
        <v>0</v>
      </c>
      <c r="T8" s="138">
        <f t="shared" si="0"/>
        <v>552000</v>
      </c>
      <c r="U8" s="138">
        <f t="shared" si="0"/>
        <v>0</v>
      </c>
      <c r="V8" s="138">
        <f t="shared" si="0"/>
        <v>0</v>
      </c>
      <c r="W8" s="138">
        <f t="shared" si="0"/>
        <v>0</v>
      </c>
      <c r="X8" s="138">
        <f t="shared" si="0"/>
        <v>0</v>
      </c>
      <c r="Y8" s="138">
        <f t="shared" si="0"/>
        <v>552000</v>
      </c>
      <c r="Z8" s="138">
        <f t="shared" si="0"/>
        <v>0</v>
      </c>
      <c r="AA8" s="138">
        <f t="shared" si="0"/>
        <v>0</v>
      </c>
      <c r="AB8" s="138">
        <f t="shared" si="0"/>
        <v>0</v>
      </c>
      <c r="AC8" s="138">
        <f t="shared" si="0"/>
        <v>0</v>
      </c>
      <c r="AD8" s="138">
        <f t="shared" si="0"/>
        <v>552000</v>
      </c>
      <c r="AE8" s="138">
        <f t="shared" si="0"/>
        <v>0</v>
      </c>
      <c r="AF8" s="138">
        <f t="shared" si="0"/>
        <v>0</v>
      </c>
      <c r="AG8" s="138">
        <f t="shared" si="0"/>
        <v>0</v>
      </c>
      <c r="AH8" s="138">
        <f t="shared" si="0"/>
        <v>0</v>
      </c>
      <c r="AI8" s="138">
        <f t="shared" si="0"/>
        <v>552000</v>
      </c>
      <c r="AJ8" s="138">
        <f t="shared" si="0"/>
        <v>0</v>
      </c>
      <c r="AK8" s="138">
        <f t="shared" si="0"/>
        <v>0</v>
      </c>
      <c r="AL8" s="138">
        <f t="shared" si="0"/>
        <v>0</v>
      </c>
      <c r="AM8" s="138">
        <f t="shared" si="0"/>
        <v>0</v>
      </c>
      <c r="AN8" s="138">
        <f t="shared" si="0"/>
        <v>552000</v>
      </c>
      <c r="AO8" s="138">
        <f t="shared" si="0"/>
        <v>0</v>
      </c>
      <c r="AP8" s="138">
        <f t="shared" si="0"/>
        <v>0</v>
      </c>
      <c r="AQ8" s="138">
        <f t="shared" si="0"/>
        <v>0</v>
      </c>
      <c r="AR8" s="138">
        <f t="shared" si="0"/>
        <v>0</v>
      </c>
      <c r="AS8" s="138">
        <f t="shared" si="0"/>
        <v>552000</v>
      </c>
      <c r="AT8" s="138">
        <f t="shared" si="0"/>
        <v>0</v>
      </c>
      <c r="AU8" s="138">
        <f t="shared" si="0"/>
        <v>0</v>
      </c>
      <c r="AV8" s="138">
        <f t="shared" si="0"/>
        <v>0</v>
      </c>
      <c r="AW8" s="138">
        <f t="shared" si="0"/>
        <v>0</v>
      </c>
      <c r="AX8" s="138">
        <f t="shared" si="0"/>
        <v>552000</v>
      </c>
      <c r="AY8" s="138">
        <f t="shared" si="0"/>
        <v>0</v>
      </c>
      <c r="AZ8" s="138">
        <f t="shared" si="0"/>
        <v>0</v>
      </c>
      <c r="BA8" s="138">
        <f t="shared" si="0"/>
        <v>0</v>
      </c>
      <c r="BB8" s="138">
        <f t="shared" si="0"/>
        <v>0</v>
      </c>
      <c r="BC8" s="138">
        <f t="shared" si="0"/>
        <v>552000</v>
      </c>
      <c r="BD8" s="138">
        <f t="shared" si="0"/>
        <v>0</v>
      </c>
      <c r="BE8" s="138">
        <f t="shared" si="0"/>
        <v>0</v>
      </c>
    </row>
    <row r="9" spans="1:56" s="13" customFormat="1" ht="15.75">
      <c r="A9" s="18"/>
      <c r="B9" s="18"/>
      <c r="C9" s="18"/>
      <c r="D9" s="19"/>
      <c r="E9" s="19"/>
      <c r="F9" s="19"/>
      <c r="G9" s="97"/>
      <c r="Q9" s="68"/>
      <c r="T9" s="68"/>
      <c r="W9" s="68"/>
      <c r="Z9" s="68"/>
      <c r="AC9" s="68"/>
      <c r="AF9" s="68"/>
      <c r="AI9" s="68"/>
      <c r="AL9" s="68"/>
      <c r="AO9" s="68"/>
      <c r="AR9" s="68"/>
      <c r="AU9" s="68"/>
      <c r="AX9" s="68"/>
      <c r="BA9" s="68"/>
      <c r="BD9" s="68"/>
    </row>
    <row r="10" spans="1:57" s="13" customFormat="1" ht="21" customHeight="1">
      <c r="A10" s="253" t="s">
        <v>58</v>
      </c>
      <c r="B10" s="254"/>
      <c r="C10" s="254"/>
      <c r="D10" s="254"/>
      <c r="E10" s="254"/>
      <c r="F10" s="254"/>
      <c r="G10" s="124"/>
      <c r="H10" s="124">
        <f>H6+H8</f>
        <v>6072000</v>
      </c>
      <c r="I10" s="124">
        <f aca="true" t="shared" si="1" ref="I10:BE10">I6+I8</f>
        <v>0</v>
      </c>
      <c r="J10" s="124">
        <f t="shared" si="1"/>
        <v>6072000</v>
      </c>
      <c r="K10" s="124">
        <f t="shared" si="1"/>
        <v>0</v>
      </c>
      <c r="L10" s="124">
        <f t="shared" si="1"/>
        <v>0</v>
      </c>
      <c r="M10" s="124">
        <f t="shared" si="1"/>
        <v>0</v>
      </c>
      <c r="N10" s="124">
        <f t="shared" si="1"/>
        <v>0</v>
      </c>
      <c r="O10" s="124">
        <f t="shared" si="1"/>
        <v>6072000</v>
      </c>
      <c r="P10" s="124">
        <f t="shared" si="1"/>
        <v>0</v>
      </c>
      <c r="Q10" s="124">
        <f t="shared" si="1"/>
        <v>0</v>
      </c>
      <c r="R10" s="124">
        <f t="shared" si="1"/>
        <v>0</v>
      </c>
      <c r="S10" s="124">
        <f t="shared" si="1"/>
        <v>0</v>
      </c>
      <c r="T10" s="124">
        <f t="shared" si="1"/>
        <v>6072000</v>
      </c>
      <c r="U10" s="124">
        <f t="shared" si="1"/>
        <v>0</v>
      </c>
      <c r="V10" s="124">
        <f t="shared" si="1"/>
        <v>0</v>
      </c>
      <c r="W10" s="124">
        <f t="shared" si="1"/>
        <v>0</v>
      </c>
      <c r="X10" s="124">
        <f t="shared" si="1"/>
        <v>0</v>
      </c>
      <c r="Y10" s="124">
        <f t="shared" si="1"/>
        <v>6072000</v>
      </c>
      <c r="Z10" s="124">
        <f t="shared" si="1"/>
        <v>0</v>
      </c>
      <c r="AA10" s="124">
        <f t="shared" si="1"/>
        <v>0</v>
      </c>
      <c r="AB10" s="124">
        <f t="shared" si="1"/>
        <v>0</v>
      </c>
      <c r="AC10" s="124">
        <f t="shared" si="1"/>
        <v>0</v>
      </c>
      <c r="AD10" s="124">
        <f t="shared" si="1"/>
        <v>6072000</v>
      </c>
      <c r="AE10" s="124">
        <f t="shared" si="1"/>
        <v>0</v>
      </c>
      <c r="AF10" s="124">
        <f t="shared" si="1"/>
        <v>0</v>
      </c>
      <c r="AG10" s="124">
        <f t="shared" si="1"/>
        <v>0</v>
      </c>
      <c r="AH10" s="124">
        <f t="shared" si="1"/>
        <v>0</v>
      </c>
      <c r="AI10" s="124">
        <f t="shared" si="1"/>
        <v>6072000</v>
      </c>
      <c r="AJ10" s="124">
        <f t="shared" si="1"/>
        <v>0</v>
      </c>
      <c r="AK10" s="124">
        <f t="shared" si="1"/>
        <v>0</v>
      </c>
      <c r="AL10" s="124">
        <f t="shared" si="1"/>
        <v>0</v>
      </c>
      <c r="AM10" s="124">
        <f t="shared" si="1"/>
        <v>0</v>
      </c>
      <c r="AN10" s="124">
        <f t="shared" si="1"/>
        <v>6072000</v>
      </c>
      <c r="AO10" s="124">
        <f t="shared" si="1"/>
        <v>0</v>
      </c>
      <c r="AP10" s="124">
        <f t="shared" si="1"/>
        <v>0</v>
      </c>
      <c r="AQ10" s="124">
        <f t="shared" si="1"/>
        <v>0</v>
      </c>
      <c r="AR10" s="124">
        <f t="shared" si="1"/>
        <v>0</v>
      </c>
      <c r="AS10" s="124">
        <f t="shared" si="1"/>
        <v>6072000</v>
      </c>
      <c r="AT10" s="124">
        <f t="shared" si="1"/>
        <v>0</v>
      </c>
      <c r="AU10" s="124">
        <f t="shared" si="1"/>
        <v>0</v>
      </c>
      <c r="AV10" s="124">
        <f t="shared" si="1"/>
        <v>0</v>
      </c>
      <c r="AW10" s="124">
        <f t="shared" si="1"/>
        <v>0</v>
      </c>
      <c r="AX10" s="124">
        <f t="shared" si="1"/>
        <v>6072000</v>
      </c>
      <c r="AY10" s="124">
        <f t="shared" si="1"/>
        <v>0</v>
      </c>
      <c r="AZ10" s="124">
        <f t="shared" si="1"/>
        <v>0</v>
      </c>
      <c r="BA10" s="124">
        <f t="shared" si="1"/>
        <v>0</v>
      </c>
      <c r="BB10" s="124">
        <f t="shared" si="1"/>
        <v>0</v>
      </c>
      <c r="BC10" s="124">
        <f t="shared" si="1"/>
        <v>6072000</v>
      </c>
      <c r="BD10" s="124">
        <f t="shared" si="1"/>
        <v>0</v>
      </c>
      <c r="BE10" s="124">
        <f t="shared" si="1"/>
        <v>0</v>
      </c>
    </row>
    <row r="11" spans="4:6" s="13" customFormat="1" ht="15.75">
      <c r="D11" s="22"/>
      <c r="E11" s="22"/>
      <c r="F11" s="22"/>
    </row>
    <row r="12" spans="1:6" s="13" customFormat="1" ht="15.75">
      <c r="A12" s="240" t="s">
        <v>16</v>
      </c>
      <c r="B12" s="240"/>
      <c r="C12" s="240"/>
      <c r="D12" s="240"/>
      <c r="E12" s="240"/>
      <c r="F12" s="258"/>
    </row>
    <row r="13" spans="1:15" s="13" customFormat="1" ht="39" customHeight="1">
      <c r="A13" s="248" t="s">
        <v>8</v>
      </c>
      <c r="B13" s="248"/>
      <c r="C13" s="248"/>
      <c r="D13" s="248"/>
      <c r="E13" s="248"/>
      <c r="F13" s="248"/>
      <c r="G13" s="248"/>
      <c r="H13" s="248"/>
      <c r="I13" s="248"/>
      <c r="J13" s="248"/>
      <c r="K13" s="248"/>
      <c r="L13" s="248"/>
      <c r="M13" s="248"/>
      <c r="N13" s="248"/>
      <c r="O13" s="248"/>
    </row>
    <row r="14" spans="4:6" s="3" customFormat="1" ht="12.75">
      <c r="D14" s="14"/>
      <c r="E14" s="14"/>
      <c r="F14" s="14"/>
    </row>
    <row r="15" spans="4:6" s="3" customFormat="1" ht="12.75">
      <c r="D15" s="14"/>
      <c r="E15" s="14"/>
      <c r="F15" s="14"/>
    </row>
    <row r="16" spans="4:6" s="3" customFormat="1" ht="12.75">
      <c r="D16" s="14"/>
      <c r="E16" s="14"/>
      <c r="F16" s="14"/>
    </row>
    <row r="17" spans="4:6" s="3" customFormat="1" ht="12.75">
      <c r="D17" s="14"/>
      <c r="E17" s="14"/>
      <c r="F17" s="14"/>
    </row>
    <row r="18" spans="4:6" s="3" customFormat="1" ht="12.75">
      <c r="D18" s="14"/>
      <c r="E18" s="14"/>
      <c r="F18" s="14"/>
    </row>
    <row r="19" spans="4:6" s="3" customFormat="1" ht="12.75">
      <c r="D19" s="14"/>
      <c r="E19" s="14"/>
      <c r="F19" s="14"/>
    </row>
    <row r="20" spans="4:6" s="3" customFormat="1" ht="12.75">
      <c r="D20" s="14"/>
      <c r="E20" s="14"/>
      <c r="F20" s="14"/>
    </row>
  </sheetData>
  <sheetProtection/>
  <mergeCells count="5">
    <mergeCell ref="H4:BE4"/>
    <mergeCell ref="A8:G8"/>
    <mergeCell ref="A13:O13"/>
    <mergeCell ref="A12:F12"/>
    <mergeCell ref="A10:F10"/>
  </mergeCells>
  <printOptions horizontalCentered="1"/>
  <pageMargins left="0.75" right="0.75" top="1" bottom="1" header="0.5" footer="0.5"/>
  <pageSetup fitToHeight="1" fitToWidth="1" horizontalDpi="600" verticalDpi="600" orientation="landscape" paperSize="3" scale="48" r:id="rId1"/>
  <headerFooter alignWithMargins="0">
    <oddFooter>&amp;LOpex Estimate - Transmission&amp;R&amp;P</oddFooter>
  </headerFooter>
</worksheet>
</file>

<file path=xl/worksheets/sheet7.xml><?xml version="1.0" encoding="utf-8"?>
<worksheet xmlns="http://schemas.openxmlformats.org/spreadsheetml/2006/main" xmlns:r="http://schemas.openxmlformats.org/officeDocument/2006/relationships">
  <sheetPr>
    <tabColor theme="7" tint="0.7999799847602844"/>
  </sheetPr>
  <dimension ref="A1:BE179"/>
  <sheetViews>
    <sheetView zoomScalePageLayoutView="0" workbookViewId="0" topLeftCell="A1">
      <selection activeCell="A1" sqref="A1"/>
    </sheetView>
  </sheetViews>
  <sheetFormatPr defaultColWidth="9.140625" defaultRowHeight="12.75"/>
  <cols>
    <col min="1" max="1" width="61.140625" style="1" customWidth="1"/>
    <col min="2" max="2" width="42.8515625" style="1" customWidth="1"/>
    <col min="3" max="3" width="38.57421875" style="1" hidden="1" customWidth="1"/>
    <col min="4" max="4" width="10.421875" style="2" bestFit="1" customWidth="1"/>
    <col min="5" max="5" width="5.140625" style="2" bestFit="1" customWidth="1"/>
    <col min="6" max="6" width="15.8515625" style="2" bestFit="1" customWidth="1"/>
    <col min="7" max="7" width="13.140625" style="1" customWidth="1"/>
    <col min="8" max="57" width="14.00390625" style="1" customWidth="1"/>
    <col min="58" max="16384" width="9.140625" style="1" customWidth="1"/>
  </cols>
  <sheetData>
    <row r="1" spans="1:53" s="3" customFormat="1" ht="26.25">
      <c r="A1" s="7" t="s">
        <v>100</v>
      </c>
      <c r="B1" s="8"/>
      <c r="C1" s="8"/>
      <c r="D1" s="10"/>
      <c r="E1" s="10"/>
      <c r="F1" s="10"/>
      <c r="G1" s="10"/>
      <c r="H1" s="10"/>
      <c r="I1" s="10"/>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236" customFormat="1" ht="21">
      <c r="A2" s="236" t="s">
        <v>99</v>
      </c>
    </row>
    <row r="3" s="236" customFormat="1" ht="21.75" thickBot="1">
      <c r="A3" s="236" t="s">
        <v>228</v>
      </c>
    </row>
    <row r="4" spans="1:57" s="13" customFormat="1" ht="14.25" customHeight="1" thickBot="1">
      <c r="A4" s="20"/>
      <c r="B4" s="20"/>
      <c r="C4" s="20"/>
      <c r="D4" s="21"/>
      <c r="E4" s="21"/>
      <c r="F4" s="21"/>
      <c r="G4" s="20"/>
      <c r="H4" s="237" t="s">
        <v>59</v>
      </c>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9"/>
    </row>
    <row r="5" spans="1:57" s="13" customFormat="1" ht="20.25" customHeight="1" thickBot="1">
      <c r="A5" s="27" t="s">
        <v>32</v>
      </c>
      <c r="B5" s="28" t="s">
        <v>55</v>
      </c>
      <c r="C5" s="13" t="s">
        <v>60</v>
      </c>
      <c r="D5" s="29" t="s">
        <v>13</v>
      </c>
      <c r="E5" s="219" t="s">
        <v>33</v>
      </c>
      <c r="F5" s="29" t="s">
        <v>40</v>
      </c>
      <c r="G5" s="220" t="s">
        <v>15</v>
      </c>
      <c r="H5" s="92">
        <v>1</v>
      </c>
      <c r="I5" s="92">
        <v>2</v>
      </c>
      <c r="J5" s="92">
        <v>3</v>
      </c>
      <c r="K5" s="92">
        <v>4</v>
      </c>
      <c r="L5" s="92">
        <v>5</v>
      </c>
      <c r="M5" s="92">
        <v>6</v>
      </c>
      <c r="N5" s="92">
        <v>7</v>
      </c>
      <c r="O5" s="92">
        <v>8</v>
      </c>
      <c r="P5" s="92">
        <v>9</v>
      </c>
      <c r="Q5" s="92">
        <v>10</v>
      </c>
      <c r="R5" s="92">
        <v>11</v>
      </c>
      <c r="S5" s="92">
        <v>12</v>
      </c>
      <c r="T5" s="92">
        <v>13</v>
      </c>
      <c r="U5" s="92">
        <v>14</v>
      </c>
      <c r="V5" s="92">
        <v>15</v>
      </c>
      <c r="W5" s="92">
        <v>16</v>
      </c>
      <c r="X5" s="92">
        <v>17</v>
      </c>
      <c r="Y5" s="92">
        <v>18</v>
      </c>
      <c r="Z5" s="92">
        <v>19</v>
      </c>
      <c r="AA5" s="92">
        <v>20</v>
      </c>
      <c r="AB5" s="92">
        <v>21</v>
      </c>
      <c r="AC5" s="92">
        <v>22</v>
      </c>
      <c r="AD5" s="92">
        <v>23</v>
      </c>
      <c r="AE5" s="92">
        <v>24</v>
      </c>
      <c r="AF5" s="92">
        <v>25</v>
      </c>
      <c r="AG5" s="92">
        <v>26</v>
      </c>
      <c r="AH5" s="92">
        <v>27</v>
      </c>
      <c r="AI5" s="92">
        <v>28</v>
      </c>
      <c r="AJ5" s="92">
        <v>29</v>
      </c>
      <c r="AK5" s="92">
        <v>30</v>
      </c>
      <c r="AL5" s="92">
        <v>31</v>
      </c>
      <c r="AM5" s="92">
        <v>32</v>
      </c>
      <c r="AN5" s="92">
        <v>33</v>
      </c>
      <c r="AO5" s="92">
        <v>34</v>
      </c>
      <c r="AP5" s="92">
        <v>35</v>
      </c>
      <c r="AQ5" s="92">
        <v>36</v>
      </c>
      <c r="AR5" s="92">
        <v>37</v>
      </c>
      <c r="AS5" s="92">
        <v>38</v>
      </c>
      <c r="AT5" s="92">
        <v>39</v>
      </c>
      <c r="AU5" s="92">
        <v>40</v>
      </c>
      <c r="AV5" s="92">
        <v>41</v>
      </c>
      <c r="AW5" s="92">
        <v>42</v>
      </c>
      <c r="AX5" s="92">
        <v>43</v>
      </c>
      <c r="AY5" s="92">
        <v>44</v>
      </c>
      <c r="AZ5" s="92">
        <v>45</v>
      </c>
      <c r="BA5" s="92">
        <v>46</v>
      </c>
      <c r="BB5" s="92">
        <v>47</v>
      </c>
      <c r="BC5" s="92">
        <v>48</v>
      </c>
      <c r="BD5" s="92">
        <v>49</v>
      </c>
      <c r="BE5" s="92">
        <v>50</v>
      </c>
    </row>
    <row r="6" spans="1:57" s="13" customFormat="1" ht="18" customHeight="1">
      <c r="A6" s="32" t="s">
        <v>50</v>
      </c>
      <c r="B6" s="33"/>
      <c r="D6" s="71"/>
      <c r="E6" s="19"/>
      <c r="F6" s="71"/>
      <c r="G6" s="96"/>
      <c r="H6" s="96"/>
      <c r="I6" s="69"/>
      <c r="J6" s="69"/>
      <c r="K6" s="69"/>
      <c r="L6" s="69"/>
      <c r="M6" s="69"/>
      <c r="N6" s="69"/>
      <c r="O6" s="69"/>
      <c r="P6" s="69"/>
      <c r="Q6" s="70"/>
      <c r="R6" s="69"/>
      <c r="S6" s="69"/>
      <c r="T6" s="69"/>
      <c r="U6" s="70"/>
      <c r="V6" s="69"/>
      <c r="W6" s="69"/>
      <c r="X6" s="69"/>
      <c r="Y6" s="70"/>
      <c r="Z6" s="69"/>
      <c r="AA6" s="69"/>
      <c r="AB6" s="69"/>
      <c r="AC6" s="70"/>
      <c r="AD6" s="69"/>
      <c r="AE6" s="69"/>
      <c r="AF6" s="69"/>
      <c r="AG6" s="70"/>
      <c r="AH6" s="69"/>
      <c r="AI6" s="69"/>
      <c r="AJ6" s="69"/>
      <c r="AK6" s="70"/>
      <c r="AL6" s="69"/>
      <c r="AM6" s="69"/>
      <c r="AN6" s="69"/>
      <c r="AO6" s="70"/>
      <c r="AP6" s="69"/>
      <c r="AQ6" s="69"/>
      <c r="AR6" s="69"/>
      <c r="AS6" s="70"/>
      <c r="AT6" s="69"/>
      <c r="AU6" s="69"/>
      <c r="AV6" s="69"/>
      <c r="AW6" s="70"/>
      <c r="AX6" s="69"/>
      <c r="AY6" s="69"/>
      <c r="AZ6" s="69"/>
      <c r="BA6" s="70"/>
      <c r="BB6" s="69"/>
      <c r="BC6" s="69"/>
      <c r="BD6" s="69"/>
      <c r="BE6" s="70"/>
    </row>
    <row r="7" spans="1:57" s="13" customFormat="1" ht="15" customHeight="1">
      <c r="A7" s="38" t="s">
        <v>46</v>
      </c>
      <c r="B7" s="18" t="s">
        <v>53</v>
      </c>
      <c r="C7" s="13" t="s">
        <v>65</v>
      </c>
      <c r="D7" s="71"/>
      <c r="E7" s="71" t="s">
        <v>34</v>
      </c>
      <c r="F7" s="98">
        <f>64000*1.12</f>
        <v>71680</v>
      </c>
      <c r="G7" s="98">
        <f>F7*D7</f>
        <v>0</v>
      </c>
      <c r="H7" s="98">
        <f aca="true" t="shared" si="0" ref="H7:BE11">G7</f>
        <v>0</v>
      </c>
      <c r="I7" s="48">
        <f t="shared" si="0"/>
        <v>0</v>
      </c>
      <c r="J7" s="48">
        <f t="shared" si="0"/>
        <v>0</v>
      </c>
      <c r="K7" s="48">
        <f t="shared" si="0"/>
        <v>0</v>
      </c>
      <c r="L7" s="48">
        <f t="shared" si="0"/>
        <v>0</v>
      </c>
      <c r="M7" s="48">
        <f t="shared" si="0"/>
        <v>0</v>
      </c>
      <c r="N7" s="48">
        <f t="shared" si="0"/>
        <v>0</v>
      </c>
      <c r="O7" s="48">
        <f t="shared" si="0"/>
        <v>0</v>
      </c>
      <c r="P7" s="48">
        <f t="shared" si="0"/>
        <v>0</v>
      </c>
      <c r="Q7" s="73">
        <f t="shared" si="0"/>
        <v>0</v>
      </c>
      <c r="R7" s="48">
        <f t="shared" si="0"/>
        <v>0</v>
      </c>
      <c r="S7" s="48">
        <f t="shared" si="0"/>
        <v>0</v>
      </c>
      <c r="T7" s="48">
        <f t="shared" si="0"/>
        <v>0</v>
      </c>
      <c r="U7" s="73">
        <f t="shared" si="0"/>
        <v>0</v>
      </c>
      <c r="V7" s="48">
        <f t="shared" si="0"/>
        <v>0</v>
      </c>
      <c r="W7" s="48">
        <f t="shared" si="0"/>
        <v>0</v>
      </c>
      <c r="X7" s="48">
        <f t="shared" si="0"/>
        <v>0</v>
      </c>
      <c r="Y7" s="73">
        <f t="shared" si="0"/>
        <v>0</v>
      </c>
      <c r="Z7" s="48">
        <f t="shared" si="0"/>
        <v>0</v>
      </c>
      <c r="AA7" s="48">
        <f t="shared" si="0"/>
        <v>0</v>
      </c>
      <c r="AB7" s="48">
        <f t="shared" si="0"/>
        <v>0</v>
      </c>
      <c r="AC7" s="73">
        <f t="shared" si="0"/>
        <v>0</v>
      </c>
      <c r="AD7" s="48">
        <f t="shared" si="0"/>
        <v>0</v>
      </c>
      <c r="AE7" s="48">
        <f t="shared" si="0"/>
        <v>0</v>
      </c>
      <c r="AF7" s="48">
        <f t="shared" si="0"/>
        <v>0</v>
      </c>
      <c r="AG7" s="73">
        <f t="shared" si="0"/>
        <v>0</v>
      </c>
      <c r="AH7" s="48">
        <f t="shared" si="0"/>
        <v>0</v>
      </c>
      <c r="AI7" s="48">
        <f t="shared" si="0"/>
        <v>0</v>
      </c>
      <c r="AJ7" s="48">
        <f t="shared" si="0"/>
        <v>0</v>
      </c>
      <c r="AK7" s="73">
        <f t="shared" si="0"/>
        <v>0</v>
      </c>
      <c r="AL7" s="48">
        <f t="shared" si="0"/>
        <v>0</v>
      </c>
      <c r="AM7" s="48">
        <f t="shared" si="0"/>
        <v>0</v>
      </c>
      <c r="AN7" s="48">
        <f t="shared" si="0"/>
        <v>0</v>
      </c>
      <c r="AO7" s="73">
        <f t="shared" si="0"/>
        <v>0</v>
      </c>
      <c r="AP7" s="48">
        <f t="shared" si="0"/>
        <v>0</v>
      </c>
      <c r="AQ7" s="48">
        <f t="shared" si="0"/>
        <v>0</v>
      </c>
      <c r="AR7" s="48">
        <f t="shared" si="0"/>
        <v>0</v>
      </c>
      <c r="AS7" s="73">
        <f t="shared" si="0"/>
        <v>0</v>
      </c>
      <c r="AT7" s="48">
        <f t="shared" si="0"/>
        <v>0</v>
      </c>
      <c r="AU7" s="48">
        <f t="shared" si="0"/>
        <v>0</v>
      </c>
      <c r="AV7" s="48">
        <f t="shared" si="0"/>
        <v>0</v>
      </c>
      <c r="AW7" s="73">
        <f t="shared" si="0"/>
        <v>0</v>
      </c>
      <c r="AX7" s="48">
        <f t="shared" si="0"/>
        <v>0</v>
      </c>
      <c r="AY7" s="48">
        <f t="shared" si="0"/>
        <v>0</v>
      </c>
      <c r="AZ7" s="48">
        <f t="shared" si="0"/>
        <v>0</v>
      </c>
      <c r="BA7" s="73">
        <f t="shared" si="0"/>
        <v>0</v>
      </c>
      <c r="BB7" s="48">
        <f t="shared" si="0"/>
        <v>0</v>
      </c>
      <c r="BC7" s="48">
        <f t="shared" si="0"/>
        <v>0</v>
      </c>
      <c r="BD7" s="48">
        <f t="shared" si="0"/>
        <v>0</v>
      </c>
      <c r="BE7" s="73">
        <f t="shared" si="0"/>
        <v>0</v>
      </c>
    </row>
    <row r="8" spans="1:57" s="13" customFormat="1" ht="15.75">
      <c r="A8" s="38" t="s">
        <v>47</v>
      </c>
      <c r="B8" s="18" t="s">
        <v>54</v>
      </c>
      <c r="D8" s="71">
        <v>1</v>
      </c>
      <c r="E8" s="71" t="s">
        <v>34</v>
      </c>
      <c r="F8" s="98">
        <f>84900*1.12</f>
        <v>95088.00000000001</v>
      </c>
      <c r="G8" s="98">
        <f>F8*D8</f>
        <v>95088.00000000001</v>
      </c>
      <c r="H8" s="98">
        <f t="shared" si="0"/>
        <v>95088.00000000001</v>
      </c>
      <c r="I8" s="48">
        <f t="shared" si="0"/>
        <v>95088.00000000001</v>
      </c>
      <c r="J8" s="48">
        <f t="shared" si="0"/>
        <v>95088.00000000001</v>
      </c>
      <c r="K8" s="48">
        <f t="shared" si="0"/>
        <v>95088.00000000001</v>
      </c>
      <c r="L8" s="48">
        <f t="shared" si="0"/>
        <v>95088.00000000001</v>
      </c>
      <c r="M8" s="48">
        <f t="shared" si="0"/>
        <v>95088.00000000001</v>
      </c>
      <c r="N8" s="48">
        <f t="shared" si="0"/>
        <v>95088.00000000001</v>
      </c>
      <c r="O8" s="48">
        <f t="shared" si="0"/>
        <v>95088.00000000001</v>
      </c>
      <c r="P8" s="48">
        <f t="shared" si="0"/>
        <v>95088.00000000001</v>
      </c>
      <c r="Q8" s="73">
        <f t="shared" si="0"/>
        <v>95088.00000000001</v>
      </c>
      <c r="R8" s="48">
        <f t="shared" si="0"/>
        <v>95088.00000000001</v>
      </c>
      <c r="S8" s="48">
        <f t="shared" si="0"/>
        <v>95088.00000000001</v>
      </c>
      <c r="T8" s="48">
        <f t="shared" si="0"/>
        <v>95088.00000000001</v>
      </c>
      <c r="U8" s="73">
        <f t="shared" si="0"/>
        <v>95088.00000000001</v>
      </c>
      <c r="V8" s="48">
        <f t="shared" si="0"/>
        <v>95088.00000000001</v>
      </c>
      <c r="W8" s="48">
        <f t="shared" si="0"/>
        <v>95088.00000000001</v>
      </c>
      <c r="X8" s="48">
        <f t="shared" si="0"/>
        <v>95088.00000000001</v>
      </c>
      <c r="Y8" s="73">
        <f t="shared" si="0"/>
        <v>95088.00000000001</v>
      </c>
      <c r="Z8" s="48">
        <f t="shared" si="0"/>
        <v>95088.00000000001</v>
      </c>
      <c r="AA8" s="48">
        <f t="shared" si="0"/>
        <v>95088.00000000001</v>
      </c>
      <c r="AB8" s="48">
        <f t="shared" si="0"/>
        <v>95088.00000000001</v>
      </c>
      <c r="AC8" s="73">
        <f t="shared" si="0"/>
        <v>95088.00000000001</v>
      </c>
      <c r="AD8" s="48">
        <f t="shared" si="0"/>
        <v>95088.00000000001</v>
      </c>
      <c r="AE8" s="48">
        <f t="shared" si="0"/>
        <v>95088.00000000001</v>
      </c>
      <c r="AF8" s="48">
        <f t="shared" si="0"/>
        <v>95088.00000000001</v>
      </c>
      <c r="AG8" s="73">
        <f t="shared" si="0"/>
        <v>95088.00000000001</v>
      </c>
      <c r="AH8" s="48">
        <f t="shared" si="0"/>
        <v>95088.00000000001</v>
      </c>
      <c r="AI8" s="48">
        <f t="shared" si="0"/>
        <v>95088.00000000001</v>
      </c>
      <c r="AJ8" s="48">
        <f t="shared" si="0"/>
        <v>95088.00000000001</v>
      </c>
      <c r="AK8" s="73">
        <f t="shared" si="0"/>
        <v>95088.00000000001</v>
      </c>
      <c r="AL8" s="48">
        <f t="shared" si="0"/>
        <v>95088.00000000001</v>
      </c>
      <c r="AM8" s="48">
        <f t="shared" si="0"/>
        <v>95088.00000000001</v>
      </c>
      <c r="AN8" s="48">
        <f t="shared" si="0"/>
        <v>95088.00000000001</v>
      </c>
      <c r="AO8" s="73">
        <f t="shared" si="0"/>
        <v>95088.00000000001</v>
      </c>
      <c r="AP8" s="48">
        <f t="shared" si="0"/>
        <v>95088.00000000001</v>
      </c>
      <c r="AQ8" s="48">
        <f t="shared" si="0"/>
        <v>95088.00000000001</v>
      </c>
      <c r="AR8" s="48">
        <f t="shared" si="0"/>
        <v>95088.00000000001</v>
      </c>
      <c r="AS8" s="73">
        <f t="shared" si="0"/>
        <v>95088.00000000001</v>
      </c>
      <c r="AT8" s="48">
        <f t="shared" si="0"/>
        <v>95088.00000000001</v>
      </c>
      <c r="AU8" s="48">
        <f t="shared" si="0"/>
        <v>95088.00000000001</v>
      </c>
      <c r="AV8" s="48">
        <f t="shared" si="0"/>
        <v>95088.00000000001</v>
      </c>
      <c r="AW8" s="73">
        <f t="shared" si="0"/>
        <v>95088.00000000001</v>
      </c>
      <c r="AX8" s="48">
        <f t="shared" si="0"/>
        <v>95088.00000000001</v>
      </c>
      <c r="AY8" s="48">
        <f t="shared" si="0"/>
        <v>95088.00000000001</v>
      </c>
      <c r="AZ8" s="48">
        <f t="shared" si="0"/>
        <v>95088.00000000001</v>
      </c>
      <c r="BA8" s="73">
        <f t="shared" si="0"/>
        <v>95088.00000000001</v>
      </c>
      <c r="BB8" s="48">
        <f t="shared" si="0"/>
        <v>95088.00000000001</v>
      </c>
      <c r="BC8" s="48">
        <f t="shared" si="0"/>
        <v>95088.00000000001</v>
      </c>
      <c r="BD8" s="48">
        <f t="shared" si="0"/>
        <v>95088.00000000001</v>
      </c>
      <c r="BE8" s="73">
        <f t="shared" si="0"/>
        <v>95088.00000000001</v>
      </c>
    </row>
    <row r="9" spans="1:57" s="13" customFormat="1" ht="15.75">
      <c r="A9" s="38" t="s">
        <v>48</v>
      </c>
      <c r="B9" s="44" t="s">
        <v>48</v>
      </c>
      <c r="D9" s="71"/>
      <c r="E9" s="71" t="s">
        <v>34</v>
      </c>
      <c r="F9" s="98">
        <f>84900*1.12</f>
        <v>95088.00000000001</v>
      </c>
      <c r="G9" s="98">
        <f>F9*D9</f>
        <v>0</v>
      </c>
      <c r="H9" s="98">
        <f t="shared" si="0"/>
        <v>0</v>
      </c>
      <c r="I9" s="48">
        <f t="shared" si="0"/>
        <v>0</v>
      </c>
      <c r="J9" s="48">
        <f t="shared" si="0"/>
        <v>0</v>
      </c>
      <c r="K9" s="48">
        <f t="shared" si="0"/>
        <v>0</v>
      </c>
      <c r="L9" s="48">
        <f t="shared" si="0"/>
        <v>0</v>
      </c>
      <c r="M9" s="48">
        <f t="shared" si="0"/>
        <v>0</v>
      </c>
      <c r="N9" s="48">
        <f t="shared" si="0"/>
        <v>0</v>
      </c>
      <c r="O9" s="48">
        <f t="shared" si="0"/>
        <v>0</v>
      </c>
      <c r="P9" s="48">
        <f t="shared" si="0"/>
        <v>0</v>
      </c>
      <c r="Q9" s="73">
        <f t="shared" si="0"/>
        <v>0</v>
      </c>
      <c r="R9" s="48">
        <f t="shared" si="0"/>
        <v>0</v>
      </c>
      <c r="S9" s="48">
        <f t="shared" si="0"/>
        <v>0</v>
      </c>
      <c r="T9" s="48">
        <f t="shared" si="0"/>
        <v>0</v>
      </c>
      <c r="U9" s="73">
        <f t="shared" si="0"/>
        <v>0</v>
      </c>
      <c r="V9" s="48">
        <f t="shared" si="0"/>
        <v>0</v>
      </c>
      <c r="W9" s="48">
        <f t="shared" si="0"/>
        <v>0</v>
      </c>
      <c r="X9" s="48">
        <f t="shared" si="0"/>
        <v>0</v>
      </c>
      <c r="Y9" s="73">
        <f t="shared" si="0"/>
        <v>0</v>
      </c>
      <c r="Z9" s="48">
        <f t="shared" si="0"/>
        <v>0</v>
      </c>
      <c r="AA9" s="48">
        <f t="shared" si="0"/>
        <v>0</v>
      </c>
      <c r="AB9" s="48">
        <f t="shared" si="0"/>
        <v>0</v>
      </c>
      <c r="AC9" s="73">
        <f t="shared" si="0"/>
        <v>0</v>
      </c>
      <c r="AD9" s="48">
        <f t="shared" si="0"/>
        <v>0</v>
      </c>
      <c r="AE9" s="48">
        <f t="shared" si="0"/>
        <v>0</v>
      </c>
      <c r="AF9" s="48">
        <f t="shared" si="0"/>
        <v>0</v>
      </c>
      <c r="AG9" s="73">
        <f t="shared" si="0"/>
        <v>0</v>
      </c>
      <c r="AH9" s="48">
        <f t="shared" si="0"/>
        <v>0</v>
      </c>
      <c r="AI9" s="48">
        <f t="shared" si="0"/>
        <v>0</v>
      </c>
      <c r="AJ9" s="48">
        <f t="shared" si="0"/>
        <v>0</v>
      </c>
      <c r="AK9" s="73">
        <f t="shared" si="0"/>
        <v>0</v>
      </c>
      <c r="AL9" s="48">
        <f t="shared" si="0"/>
        <v>0</v>
      </c>
      <c r="AM9" s="48">
        <f t="shared" si="0"/>
        <v>0</v>
      </c>
      <c r="AN9" s="48">
        <f t="shared" si="0"/>
        <v>0</v>
      </c>
      <c r="AO9" s="73">
        <f t="shared" si="0"/>
        <v>0</v>
      </c>
      <c r="AP9" s="48">
        <f t="shared" si="0"/>
        <v>0</v>
      </c>
      <c r="AQ9" s="48">
        <f t="shared" si="0"/>
        <v>0</v>
      </c>
      <c r="AR9" s="48">
        <f t="shared" si="0"/>
        <v>0</v>
      </c>
      <c r="AS9" s="73">
        <f t="shared" si="0"/>
        <v>0</v>
      </c>
      <c r="AT9" s="48">
        <f t="shared" si="0"/>
        <v>0</v>
      </c>
      <c r="AU9" s="48">
        <f t="shared" si="0"/>
        <v>0</v>
      </c>
      <c r="AV9" s="48">
        <f t="shared" si="0"/>
        <v>0</v>
      </c>
      <c r="AW9" s="73">
        <f t="shared" si="0"/>
        <v>0</v>
      </c>
      <c r="AX9" s="48">
        <f t="shared" si="0"/>
        <v>0</v>
      </c>
      <c r="AY9" s="48">
        <f t="shared" si="0"/>
        <v>0</v>
      </c>
      <c r="AZ9" s="48">
        <f t="shared" si="0"/>
        <v>0</v>
      </c>
      <c r="BA9" s="73">
        <f t="shared" si="0"/>
        <v>0</v>
      </c>
      <c r="BB9" s="48">
        <f t="shared" si="0"/>
        <v>0</v>
      </c>
      <c r="BC9" s="48">
        <f t="shared" si="0"/>
        <v>0</v>
      </c>
      <c r="BD9" s="48">
        <f t="shared" si="0"/>
        <v>0</v>
      </c>
      <c r="BE9" s="73">
        <f t="shared" si="0"/>
        <v>0</v>
      </c>
    </row>
    <row r="10" spans="1:57" s="13" customFormat="1" ht="15.75">
      <c r="A10" s="38" t="s">
        <v>17</v>
      </c>
      <c r="B10" s="44" t="s">
        <v>18</v>
      </c>
      <c r="D10" s="71"/>
      <c r="E10" s="71" t="s">
        <v>34</v>
      </c>
      <c r="F10" s="98">
        <f>84900*1.12</f>
        <v>95088.00000000001</v>
      </c>
      <c r="G10" s="98">
        <f>F10*D10</f>
        <v>0</v>
      </c>
      <c r="H10" s="98">
        <f t="shared" si="0"/>
        <v>0</v>
      </c>
      <c r="I10" s="48">
        <f t="shared" si="0"/>
        <v>0</v>
      </c>
      <c r="J10" s="48">
        <f t="shared" si="0"/>
        <v>0</v>
      </c>
      <c r="K10" s="48">
        <f t="shared" si="0"/>
        <v>0</v>
      </c>
      <c r="L10" s="48">
        <f t="shared" si="0"/>
        <v>0</v>
      </c>
      <c r="M10" s="48">
        <f t="shared" si="0"/>
        <v>0</v>
      </c>
      <c r="N10" s="48">
        <f t="shared" si="0"/>
        <v>0</v>
      </c>
      <c r="O10" s="48">
        <f t="shared" si="0"/>
        <v>0</v>
      </c>
      <c r="P10" s="48">
        <f t="shared" si="0"/>
        <v>0</v>
      </c>
      <c r="Q10" s="73">
        <f t="shared" si="0"/>
        <v>0</v>
      </c>
      <c r="R10" s="48">
        <f t="shared" si="0"/>
        <v>0</v>
      </c>
      <c r="S10" s="48">
        <f t="shared" si="0"/>
        <v>0</v>
      </c>
      <c r="T10" s="48">
        <f t="shared" si="0"/>
        <v>0</v>
      </c>
      <c r="U10" s="73">
        <f t="shared" si="0"/>
        <v>0</v>
      </c>
      <c r="V10" s="48">
        <f t="shared" si="0"/>
        <v>0</v>
      </c>
      <c r="W10" s="48">
        <f t="shared" si="0"/>
        <v>0</v>
      </c>
      <c r="X10" s="48">
        <f t="shared" si="0"/>
        <v>0</v>
      </c>
      <c r="Y10" s="73">
        <f t="shared" si="0"/>
        <v>0</v>
      </c>
      <c r="Z10" s="48">
        <f t="shared" si="0"/>
        <v>0</v>
      </c>
      <c r="AA10" s="48">
        <f t="shared" si="0"/>
        <v>0</v>
      </c>
      <c r="AB10" s="48">
        <f t="shared" si="0"/>
        <v>0</v>
      </c>
      <c r="AC10" s="73">
        <f t="shared" si="0"/>
        <v>0</v>
      </c>
      <c r="AD10" s="48">
        <f t="shared" si="0"/>
        <v>0</v>
      </c>
      <c r="AE10" s="48">
        <f t="shared" si="0"/>
        <v>0</v>
      </c>
      <c r="AF10" s="48">
        <f t="shared" si="0"/>
        <v>0</v>
      </c>
      <c r="AG10" s="73">
        <f t="shared" si="0"/>
        <v>0</v>
      </c>
      <c r="AH10" s="48">
        <f t="shared" si="0"/>
        <v>0</v>
      </c>
      <c r="AI10" s="48">
        <f t="shared" si="0"/>
        <v>0</v>
      </c>
      <c r="AJ10" s="48">
        <f t="shared" si="0"/>
        <v>0</v>
      </c>
      <c r="AK10" s="73">
        <f t="shared" si="0"/>
        <v>0</v>
      </c>
      <c r="AL10" s="48">
        <f t="shared" si="0"/>
        <v>0</v>
      </c>
      <c r="AM10" s="48">
        <f t="shared" si="0"/>
        <v>0</v>
      </c>
      <c r="AN10" s="48">
        <f t="shared" si="0"/>
        <v>0</v>
      </c>
      <c r="AO10" s="73">
        <f t="shared" si="0"/>
        <v>0</v>
      </c>
      <c r="AP10" s="48">
        <f t="shared" si="0"/>
        <v>0</v>
      </c>
      <c r="AQ10" s="48">
        <f t="shared" si="0"/>
        <v>0</v>
      </c>
      <c r="AR10" s="48">
        <f t="shared" si="0"/>
        <v>0</v>
      </c>
      <c r="AS10" s="73">
        <f t="shared" si="0"/>
        <v>0</v>
      </c>
      <c r="AT10" s="48">
        <f t="shared" si="0"/>
        <v>0</v>
      </c>
      <c r="AU10" s="48">
        <f t="shared" si="0"/>
        <v>0</v>
      </c>
      <c r="AV10" s="48">
        <f t="shared" si="0"/>
        <v>0</v>
      </c>
      <c r="AW10" s="73">
        <f t="shared" si="0"/>
        <v>0</v>
      </c>
      <c r="AX10" s="48">
        <f t="shared" si="0"/>
        <v>0</v>
      </c>
      <c r="AY10" s="48">
        <f t="shared" si="0"/>
        <v>0</v>
      </c>
      <c r="AZ10" s="48">
        <f t="shared" si="0"/>
        <v>0</v>
      </c>
      <c r="BA10" s="73">
        <f t="shared" si="0"/>
        <v>0</v>
      </c>
      <c r="BB10" s="48">
        <f t="shared" si="0"/>
        <v>0</v>
      </c>
      <c r="BC10" s="48">
        <f t="shared" si="0"/>
        <v>0</v>
      </c>
      <c r="BD10" s="48">
        <f t="shared" si="0"/>
        <v>0</v>
      </c>
      <c r="BE10" s="73">
        <f t="shared" si="0"/>
        <v>0</v>
      </c>
    </row>
    <row r="11" spans="1:57" s="13" customFormat="1" ht="15.75">
      <c r="A11" s="38" t="s">
        <v>49</v>
      </c>
      <c r="B11" s="44" t="s">
        <v>53</v>
      </c>
      <c r="D11" s="71"/>
      <c r="E11" s="71" t="s">
        <v>34</v>
      </c>
      <c r="F11" s="98">
        <f>64000*1.12</f>
        <v>71680</v>
      </c>
      <c r="G11" s="98">
        <f>F11*D11</f>
        <v>0</v>
      </c>
      <c r="H11" s="98">
        <f t="shared" si="0"/>
        <v>0</v>
      </c>
      <c r="I11" s="48">
        <f t="shared" si="0"/>
        <v>0</v>
      </c>
      <c r="J11" s="48">
        <f t="shared" si="0"/>
        <v>0</v>
      </c>
      <c r="K11" s="48">
        <f t="shared" si="0"/>
        <v>0</v>
      </c>
      <c r="L11" s="48">
        <f t="shared" si="0"/>
        <v>0</v>
      </c>
      <c r="M11" s="48">
        <f t="shared" si="0"/>
        <v>0</v>
      </c>
      <c r="N11" s="48">
        <f t="shared" si="0"/>
        <v>0</v>
      </c>
      <c r="O11" s="48">
        <f t="shared" si="0"/>
        <v>0</v>
      </c>
      <c r="P11" s="48">
        <f t="shared" si="0"/>
        <v>0</v>
      </c>
      <c r="Q11" s="73">
        <f t="shared" si="0"/>
        <v>0</v>
      </c>
      <c r="R11" s="48">
        <f t="shared" si="0"/>
        <v>0</v>
      </c>
      <c r="S11" s="48">
        <f t="shared" si="0"/>
        <v>0</v>
      </c>
      <c r="T11" s="48">
        <f t="shared" si="0"/>
        <v>0</v>
      </c>
      <c r="U11" s="73">
        <f t="shared" si="0"/>
        <v>0</v>
      </c>
      <c r="V11" s="48">
        <f t="shared" si="0"/>
        <v>0</v>
      </c>
      <c r="W11" s="48">
        <f t="shared" si="0"/>
        <v>0</v>
      </c>
      <c r="X11" s="48">
        <f t="shared" si="0"/>
        <v>0</v>
      </c>
      <c r="Y11" s="73">
        <f t="shared" si="0"/>
        <v>0</v>
      </c>
      <c r="Z11" s="48">
        <f t="shared" si="0"/>
        <v>0</v>
      </c>
      <c r="AA11" s="48">
        <f t="shared" si="0"/>
        <v>0</v>
      </c>
      <c r="AB11" s="48">
        <f t="shared" si="0"/>
        <v>0</v>
      </c>
      <c r="AC11" s="73">
        <f t="shared" si="0"/>
        <v>0</v>
      </c>
      <c r="AD11" s="48">
        <f t="shared" si="0"/>
        <v>0</v>
      </c>
      <c r="AE11" s="48">
        <f t="shared" si="0"/>
        <v>0</v>
      </c>
      <c r="AF11" s="48">
        <f t="shared" si="0"/>
        <v>0</v>
      </c>
      <c r="AG11" s="73">
        <f t="shared" si="0"/>
        <v>0</v>
      </c>
      <c r="AH11" s="48">
        <f t="shared" si="0"/>
        <v>0</v>
      </c>
      <c r="AI11" s="48">
        <f t="shared" si="0"/>
        <v>0</v>
      </c>
      <c r="AJ11" s="48">
        <f t="shared" si="0"/>
        <v>0</v>
      </c>
      <c r="AK11" s="73">
        <f t="shared" si="0"/>
        <v>0</v>
      </c>
      <c r="AL11" s="48">
        <f t="shared" si="0"/>
        <v>0</v>
      </c>
      <c r="AM11" s="48">
        <f t="shared" si="0"/>
        <v>0</v>
      </c>
      <c r="AN11" s="48">
        <f t="shared" si="0"/>
        <v>0</v>
      </c>
      <c r="AO11" s="73">
        <f t="shared" si="0"/>
        <v>0</v>
      </c>
      <c r="AP11" s="48">
        <f t="shared" si="0"/>
        <v>0</v>
      </c>
      <c r="AQ11" s="48">
        <f t="shared" si="0"/>
        <v>0</v>
      </c>
      <c r="AR11" s="48">
        <f t="shared" si="0"/>
        <v>0</v>
      </c>
      <c r="AS11" s="73">
        <f t="shared" si="0"/>
        <v>0</v>
      </c>
      <c r="AT11" s="48">
        <f t="shared" si="0"/>
        <v>0</v>
      </c>
      <c r="AU11" s="48">
        <f t="shared" si="0"/>
        <v>0</v>
      </c>
      <c r="AV11" s="48">
        <f t="shared" si="0"/>
        <v>0</v>
      </c>
      <c r="AW11" s="73">
        <f t="shared" si="0"/>
        <v>0</v>
      </c>
      <c r="AX11" s="48">
        <f t="shared" si="0"/>
        <v>0</v>
      </c>
      <c r="AY11" s="48">
        <f t="shared" si="0"/>
        <v>0</v>
      </c>
      <c r="AZ11" s="48">
        <f t="shared" si="0"/>
        <v>0</v>
      </c>
      <c r="BA11" s="73">
        <f t="shared" si="0"/>
        <v>0</v>
      </c>
      <c r="BB11" s="48">
        <f t="shared" si="0"/>
        <v>0</v>
      </c>
      <c r="BC11" s="48">
        <f t="shared" si="0"/>
        <v>0</v>
      </c>
      <c r="BD11" s="48">
        <f t="shared" si="0"/>
        <v>0</v>
      </c>
      <c r="BE11" s="73">
        <f t="shared" si="0"/>
        <v>0</v>
      </c>
    </row>
    <row r="12" spans="1:57" s="13" customFormat="1" ht="14.25" customHeight="1">
      <c r="A12" s="82" t="s">
        <v>42</v>
      </c>
      <c r="B12" s="83"/>
      <c r="D12" s="128">
        <f>SUM(D7:D11)</f>
        <v>1</v>
      </c>
      <c r="E12" s="19" t="s">
        <v>34</v>
      </c>
      <c r="F12" s="221"/>
      <c r="G12" s="103">
        <f>SUM(G7:G11)</f>
        <v>95088.00000000001</v>
      </c>
      <c r="H12" s="103">
        <f aca="true" t="shared" si="1" ref="H12:BE12">SUM(H7:H11)</f>
        <v>95088.00000000001</v>
      </c>
      <c r="I12" s="85">
        <f t="shared" si="1"/>
        <v>95088.00000000001</v>
      </c>
      <c r="J12" s="85">
        <f t="shared" si="1"/>
        <v>95088.00000000001</v>
      </c>
      <c r="K12" s="85">
        <f t="shared" si="1"/>
        <v>95088.00000000001</v>
      </c>
      <c r="L12" s="85">
        <f t="shared" si="1"/>
        <v>95088.00000000001</v>
      </c>
      <c r="M12" s="85">
        <f t="shared" si="1"/>
        <v>95088.00000000001</v>
      </c>
      <c r="N12" s="85">
        <f t="shared" si="1"/>
        <v>95088.00000000001</v>
      </c>
      <c r="O12" s="85">
        <f t="shared" si="1"/>
        <v>95088.00000000001</v>
      </c>
      <c r="P12" s="85">
        <f t="shared" si="1"/>
        <v>95088.00000000001</v>
      </c>
      <c r="Q12" s="104">
        <f t="shared" si="1"/>
        <v>95088.00000000001</v>
      </c>
      <c r="R12" s="85">
        <f t="shared" si="1"/>
        <v>95088.00000000001</v>
      </c>
      <c r="S12" s="85">
        <f t="shared" si="1"/>
        <v>95088.00000000001</v>
      </c>
      <c r="T12" s="85">
        <f t="shared" si="1"/>
        <v>95088.00000000001</v>
      </c>
      <c r="U12" s="104">
        <f t="shared" si="1"/>
        <v>95088.00000000001</v>
      </c>
      <c r="V12" s="85">
        <f t="shared" si="1"/>
        <v>95088.00000000001</v>
      </c>
      <c r="W12" s="85">
        <f t="shared" si="1"/>
        <v>95088.00000000001</v>
      </c>
      <c r="X12" s="85">
        <f t="shared" si="1"/>
        <v>95088.00000000001</v>
      </c>
      <c r="Y12" s="104">
        <f t="shared" si="1"/>
        <v>95088.00000000001</v>
      </c>
      <c r="Z12" s="85">
        <f t="shared" si="1"/>
        <v>95088.00000000001</v>
      </c>
      <c r="AA12" s="85">
        <f t="shared" si="1"/>
        <v>95088.00000000001</v>
      </c>
      <c r="AB12" s="85">
        <f t="shared" si="1"/>
        <v>95088.00000000001</v>
      </c>
      <c r="AC12" s="104">
        <f t="shared" si="1"/>
        <v>95088.00000000001</v>
      </c>
      <c r="AD12" s="85">
        <f t="shared" si="1"/>
        <v>95088.00000000001</v>
      </c>
      <c r="AE12" s="85">
        <f t="shared" si="1"/>
        <v>95088.00000000001</v>
      </c>
      <c r="AF12" s="85">
        <f t="shared" si="1"/>
        <v>95088.00000000001</v>
      </c>
      <c r="AG12" s="104">
        <f t="shared" si="1"/>
        <v>95088.00000000001</v>
      </c>
      <c r="AH12" s="85">
        <f t="shared" si="1"/>
        <v>95088.00000000001</v>
      </c>
      <c r="AI12" s="85">
        <f t="shared" si="1"/>
        <v>95088.00000000001</v>
      </c>
      <c r="AJ12" s="85">
        <f t="shared" si="1"/>
        <v>95088.00000000001</v>
      </c>
      <c r="AK12" s="104">
        <f t="shared" si="1"/>
        <v>95088.00000000001</v>
      </c>
      <c r="AL12" s="85">
        <f t="shared" si="1"/>
        <v>95088.00000000001</v>
      </c>
      <c r="AM12" s="85">
        <f t="shared" si="1"/>
        <v>95088.00000000001</v>
      </c>
      <c r="AN12" s="85">
        <f t="shared" si="1"/>
        <v>95088.00000000001</v>
      </c>
      <c r="AO12" s="104">
        <f t="shared" si="1"/>
        <v>95088.00000000001</v>
      </c>
      <c r="AP12" s="85">
        <f t="shared" si="1"/>
        <v>95088.00000000001</v>
      </c>
      <c r="AQ12" s="85">
        <f t="shared" si="1"/>
        <v>95088.00000000001</v>
      </c>
      <c r="AR12" s="85">
        <f t="shared" si="1"/>
        <v>95088.00000000001</v>
      </c>
      <c r="AS12" s="104">
        <f t="shared" si="1"/>
        <v>95088.00000000001</v>
      </c>
      <c r="AT12" s="85">
        <f t="shared" si="1"/>
        <v>95088.00000000001</v>
      </c>
      <c r="AU12" s="85">
        <f t="shared" si="1"/>
        <v>95088.00000000001</v>
      </c>
      <c r="AV12" s="85">
        <f t="shared" si="1"/>
        <v>95088.00000000001</v>
      </c>
      <c r="AW12" s="104">
        <f t="shared" si="1"/>
        <v>95088.00000000001</v>
      </c>
      <c r="AX12" s="85">
        <f t="shared" si="1"/>
        <v>95088.00000000001</v>
      </c>
      <c r="AY12" s="85">
        <f t="shared" si="1"/>
        <v>95088.00000000001</v>
      </c>
      <c r="AZ12" s="85">
        <f t="shared" si="1"/>
        <v>95088.00000000001</v>
      </c>
      <c r="BA12" s="104">
        <f t="shared" si="1"/>
        <v>95088.00000000001</v>
      </c>
      <c r="BB12" s="85">
        <f t="shared" si="1"/>
        <v>95088.00000000001</v>
      </c>
      <c r="BC12" s="85">
        <f t="shared" si="1"/>
        <v>95088.00000000001</v>
      </c>
      <c r="BD12" s="85">
        <f t="shared" si="1"/>
        <v>95088.00000000001</v>
      </c>
      <c r="BE12" s="104">
        <f t="shared" si="1"/>
        <v>95088.00000000001</v>
      </c>
    </row>
    <row r="13" spans="1:57" s="13" customFormat="1" ht="18" customHeight="1">
      <c r="A13" s="105" t="s">
        <v>51</v>
      </c>
      <c r="B13" s="77"/>
      <c r="D13" s="78"/>
      <c r="E13" s="195"/>
      <c r="F13" s="79"/>
      <c r="G13" s="108"/>
      <c r="H13" s="98"/>
      <c r="I13" s="48"/>
      <c r="J13" s="48"/>
      <c r="K13" s="48"/>
      <c r="L13" s="48"/>
      <c r="M13" s="48"/>
      <c r="N13" s="48"/>
      <c r="O13" s="48"/>
      <c r="P13" s="48"/>
      <c r="Q13" s="73"/>
      <c r="R13" s="48"/>
      <c r="S13" s="48"/>
      <c r="T13" s="48"/>
      <c r="U13" s="73"/>
      <c r="V13" s="48"/>
      <c r="W13" s="48"/>
      <c r="X13" s="48"/>
      <c r="Y13" s="73"/>
      <c r="Z13" s="48"/>
      <c r="AA13" s="48"/>
      <c r="AB13" s="48"/>
      <c r="AC13" s="73"/>
      <c r="AD13" s="48"/>
      <c r="AE13" s="48"/>
      <c r="AF13" s="48"/>
      <c r="AG13" s="73"/>
      <c r="AH13" s="48"/>
      <c r="AI13" s="48"/>
      <c r="AJ13" s="48"/>
      <c r="AK13" s="73"/>
      <c r="AL13" s="48"/>
      <c r="AM13" s="48"/>
      <c r="AN13" s="48"/>
      <c r="AO13" s="73"/>
      <c r="AP13" s="48"/>
      <c r="AQ13" s="48"/>
      <c r="AR13" s="48"/>
      <c r="AS13" s="73"/>
      <c r="AT13" s="48"/>
      <c r="AU13" s="48"/>
      <c r="AV13" s="48"/>
      <c r="AW13" s="73"/>
      <c r="AX13" s="48"/>
      <c r="AY13" s="48"/>
      <c r="AZ13" s="48"/>
      <c r="BA13" s="73"/>
      <c r="BB13" s="48"/>
      <c r="BC13" s="48"/>
      <c r="BD13" s="48"/>
      <c r="BE13" s="73"/>
    </row>
    <row r="14" spans="1:57" s="13" customFormat="1" ht="15" customHeight="1">
      <c r="A14" s="38" t="s">
        <v>46</v>
      </c>
      <c r="B14" s="44" t="s">
        <v>53</v>
      </c>
      <c r="D14" s="71"/>
      <c r="E14" s="19" t="s">
        <v>34</v>
      </c>
      <c r="F14" s="48">
        <v>64000</v>
      </c>
      <c r="G14" s="98">
        <f>F14*D14</f>
        <v>0</v>
      </c>
      <c r="H14" s="98">
        <f aca="true" t="shared" si="2" ref="H14:BE14">G14</f>
        <v>0</v>
      </c>
      <c r="I14" s="48">
        <f t="shared" si="2"/>
        <v>0</v>
      </c>
      <c r="J14" s="48">
        <f t="shared" si="2"/>
        <v>0</v>
      </c>
      <c r="K14" s="48">
        <f t="shared" si="2"/>
        <v>0</v>
      </c>
      <c r="L14" s="48">
        <f t="shared" si="2"/>
        <v>0</v>
      </c>
      <c r="M14" s="48">
        <f t="shared" si="2"/>
        <v>0</v>
      </c>
      <c r="N14" s="48">
        <f t="shared" si="2"/>
        <v>0</v>
      </c>
      <c r="O14" s="48">
        <f t="shared" si="2"/>
        <v>0</v>
      </c>
      <c r="P14" s="48">
        <f t="shared" si="2"/>
        <v>0</v>
      </c>
      <c r="Q14" s="73">
        <f t="shared" si="2"/>
        <v>0</v>
      </c>
      <c r="R14" s="48">
        <f t="shared" si="2"/>
        <v>0</v>
      </c>
      <c r="S14" s="48">
        <f t="shared" si="2"/>
        <v>0</v>
      </c>
      <c r="T14" s="48">
        <f t="shared" si="2"/>
        <v>0</v>
      </c>
      <c r="U14" s="73">
        <f t="shared" si="2"/>
        <v>0</v>
      </c>
      <c r="V14" s="48">
        <f t="shared" si="2"/>
        <v>0</v>
      </c>
      <c r="W14" s="48">
        <f t="shared" si="2"/>
        <v>0</v>
      </c>
      <c r="X14" s="48">
        <f t="shared" si="2"/>
        <v>0</v>
      </c>
      <c r="Y14" s="73">
        <f t="shared" si="2"/>
        <v>0</v>
      </c>
      <c r="Z14" s="48">
        <f t="shared" si="2"/>
        <v>0</v>
      </c>
      <c r="AA14" s="48">
        <f t="shared" si="2"/>
        <v>0</v>
      </c>
      <c r="AB14" s="48">
        <f t="shared" si="2"/>
        <v>0</v>
      </c>
      <c r="AC14" s="73">
        <f t="shared" si="2"/>
        <v>0</v>
      </c>
      <c r="AD14" s="48">
        <f t="shared" si="2"/>
        <v>0</v>
      </c>
      <c r="AE14" s="48">
        <f t="shared" si="2"/>
        <v>0</v>
      </c>
      <c r="AF14" s="48">
        <f t="shared" si="2"/>
        <v>0</v>
      </c>
      <c r="AG14" s="73">
        <f t="shared" si="2"/>
        <v>0</v>
      </c>
      <c r="AH14" s="48">
        <f t="shared" si="2"/>
        <v>0</v>
      </c>
      <c r="AI14" s="48">
        <f t="shared" si="2"/>
        <v>0</v>
      </c>
      <c r="AJ14" s="48">
        <f t="shared" si="2"/>
        <v>0</v>
      </c>
      <c r="AK14" s="73">
        <f t="shared" si="2"/>
        <v>0</v>
      </c>
      <c r="AL14" s="48">
        <f t="shared" si="2"/>
        <v>0</v>
      </c>
      <c r="AM14" s="48">
        <f t="shared" si="2"/>
        <v>0</v>
      </c>
      <c r="AN14" s="48">
        <f t="shared" si="2"/>
        <v>0</v>
      </c>
      <c r="AO14" s="73">
        <f t="shared" si="2"/>
        <v>0</v>
      </c>
      <c r="AP14" s="48">
        <f t="shared" si="2"/>
        <v>0</v>
      </c>
      <c r="AQ14" s="48">
        <f t="shared" si="2"/>
        <v>0</v>
      </c>
      <c r="AR14" s="48">
        <f t="shared" si="2"/>
        <v>0</v>
      </c>
      <c r="AS14" s="73">
        <f t="shared" si="2"/>
        <v>0</v>
      </c>
      <c r="AT14" s="48">
        <f t="shared" si="2"/>
        <v>0</v>
      </c>
      <c r="AU14" s="48">
        <f t="shared" si="2"/>
        <v>0</v>
      </c>
      <c r="AV14" s="48">
        <f t="shared" si="2"/>
        <v>0</v>
      </c>
      <c r="AW14" s="73">
        <f t="shared" si="2"/>
        <v>0</v>
      </c>
      <c r="AX14" s="48">
        <f t="shared" si="2"/>
        <v>0</v>
      </c>
      <c r="AY14" s="48">
        <f t="shared" si="2"/>
        <v>0</v>
      </c>
      <c r="AZ14" s="48">
        <f t="shared" si="2"/>
        <v>0</v>
      </c>
      <c r="BA14" s="73">
        <f t="shared" si="2"/>
        <v>0</v>
      </c>
      <c r="BB14" s="48">
        <f t="shared" si="2"/>
        <v>0</v>
      </c>
      <c r="BC14" s="48">
        <f t="shared" si="2"/>
        <v>0</v>
      </c>
      <c r="BD14" s="48">
        <f t="shared" si="2"/>
        <v>0</v>
      </c>
      <c r="BE14" s="73">
        <f t="shared" si="2"/>
        <v>0</v>
      </c>
    </row>
    <row r="15" spans="1:57" s="13" customFormat="1" ht="15" customHeight="1">
      <c r="A15" s="82" t="s">
        <v>43</v>
      </c>
      <c r="B15" s="83"/>
      <c r="D15" s="128">
        <f>SUM(D14:D14)</f>
        <v>0</v>
      </c>
      <c r="E15" s="19" t="s">
        <v>34</v>
      </c>
      <c r="F15" s="221"/>
      <c r="G15" s="103">
        <f aca="true" t="shared" si="3" ref="G15:BE15">SUM(G14:G14)</f>
        <v>0</v>
      </c>
      <c r="H15" s="103">
        <f t="shared" si="3"/>
        <v>0</v>
      </c>
      <c r="I15" s="85">
        <f t="shared" si="3"/>
        <v>0</v>
      </c>
      <c r="J15" s="85">
        <f t="shared" si="3"/>
        <v>0</v>
      </c>
      <c r="K15" s="85">
        <f t="shared" si="3"/>
        <v>0</v>
      </c>
      <c r="L15" s="85">
        <f t="shared" si="3"/>
        <v>0</v>
      </c>
      <c r="M15" s="85">
        <f t="shared" si="3"/>
        <v>0</v>
      </c>
      <c r="N15" s="85">
        <f t="shared" si="3"/>
        <v>0</v>
      </c>
      <c r="O15" s="85">
        <f t="shared" si="3"/>
        <v>0</v>
      </c>
      <c r="P15" s="85">
        <f t="shared" si="3"/>
        <v>0</v>
      </c>
      <c r="Q15" s="104">
        <f t="shared" si="3"/>
        <v>0</v>
      </c>
      <c r="R15" s="85">
        <f t="shared" si="3"/>
        <v>0</v>
      </c>
      <c r="S15" s="85">
        <f t="shared" si="3"/>
        <v>0</v>
      </c>
      <c r="T15" s="85">
        <f t="shared" si="3"/>
        <v>0</v>
      </c>
      <c r="U15" s="104">
        <f t="shared" si="3"/>
        <v>0</v>
      </c>
      <c r="V15" s="85">
        <f t="shared" si="3"/>
        <v>0</v>
      </c>
      <c r="W15" s="85">
        <f t="shared" si="3"/>
        <v>0</v>
      </c>
      <c r="X15" s="85">
        <f t="shared" si="3"/>
        <v>0</v>
      </c>
      <c r="Y15" s="104">
        <f t="shared" si="3"/>
        <v>0</v>
      </c>
      <c r="Z15" s="85">
        <f t="shared" si="3"/>
        <v>0</v>
      </c>
      <c r="AA15" s="85">
        <f t="shared" si="3"/>
        <v>0</v>
      </c>
      <c r="AB15" s="85">
        <f t="shared" si="3"/>
        <v>0</v>
      </c>
      <c r="AC15" s="104">
        <f t="shared" si="3"/>
        <v>0</v>
      </c>
      <c r="AD15" s="85">
        <f t="shared" si="3"/>
        <v>0</v>
      </c>
      <c r="AE15" s="85">
        <f t="shared" si="3"/>
        <v>0</v>
      </c>
      <c r="AF15" s="85">
        <f t="shared" si="3"/>
        <v>0</v>
      </c>
      <c r="AG15" s="104">
        <f t="shared" si="3"/>
        <v>0</v>
      </c>
      <c r="AH15" s="85">
        <f t="shared" si="3"/>
        <v>0</v>
      </c>
      <c r="AI15" s="85">
        <f t="shared" si="3"/>
        <v>0</v>
      </c>
      <c r="AJ15" s="85">
        <f t="shared" si="3"/>
        <v>0</v>
      </c>
      <c r="AK15" s="104">
        <f t="shared" si="3"/>
        <v>0</v>
      </c>
      <c r="AL15" s="85">
        <f t="shared" si="3"/>
        <v>0</v>
      </c>
      <c r="AM15" s="85">
        <f t="shared" si="3"/>
        <v>0</v>
      </c>
      <c r="AN15" s="85">
        <f t="shared" si="3"/>
        <v>0</v>
      </c>
      <c r="AO15" s="104">
        <f t="shared" si="3"/>
        <v>0</v>
      </c>
      <c r="AP15" s="85">
        <f t="shared" si="3"/>
        <v>0</v>
      </c>
      <c r="AQ15" s="85">
        <f t="shared" si="3"/>
        <v>0</v>
      </c>
      <c r="AR15" s="85">
        <f t="shared" si="3"/>
        <v>0</v>
      </c>
      <c r="AS15" s="104">
        <f t="shared" si="3"/>
        <v>0</v>
      </c>
      <c r="AT15" s="85">
        <f t="shared" si="3"/>
        <v>0</v>
      </c>
      <c r="AU15" s="85">
        <f t="shared" si="3"/>
        <v>0</v>
      </c>
      <c r="AV15" s="85">
        <f t="shared" si="3"/>
        <v>0</v>
      </c>
      <c r="AW15" s="104">
        <f t="shared" si="3"/>
        <v>0</v>
      </c>
      <c r="AX15" s="85">
        <f t="shared" si="3"/>
        <v>0</v>
      </c>
      <c r="AY15" s="85">
        <f t="shared" si="3"/>
        <v>0</v>
      </c>
      <c r="AZ15" s="85">
        <f t="shared" si="3"/>
        <v>0</v>
      </c>
      <c r="BA15" s="104">
        <f t="shared" si="3"/>
        <v>0</v>
      </c>
      <c r="BB15" s="85">
        <f t="shared" si="3"/>
        <v>0</v>
      </c>
      <c r="BC15" s="85">
        <f t="shared" si="3"/>
        <v>0</v>
      </c>
      <c r="BD15" s="85">
        <f t="shared" si="3"/>
        <v>0</v>
      </c>
      <c r="BE15" s="104">
        <f t="shared" si="3"/>
        <v>0</v>
      </c>
    </row>
    <row r="16" spans="1:57" s="13" customFormat="1" ht="18" customHeight="1">
      <c r="A16" s="105" t="s">
        <v>52</v>
      </c>
      <c r="B16" s="77"/>
      <c r="D16" s="78"/>
      <c r="E16" s="195"/>
      <c r="F16" s="78"/>
      <c r="G16" s="108"/>
      <c r="H16" s="98"/>
      <c r="I16" s="48"/>
      <c r="J16" s="48"/>
      <c r="K16" s="48"/>
      <c r="L16" s="48"/>
      <c r="M16" s="48"/>
      <c r="N16" s="48"/>
      <c r="O16" s="48"/>
      <c r="P16" s="48"/>
      <c r="Q16" s="73"/>
      <c r="R16" s="48"/>
      <c r="S16" s="48"/>
      <c r="T16" s="48"/>
      <c r="U16" s="73"/>
      <c r="V16" s="48"/>
      <c r="W16" s="48"/>
      <c r="X16" s="48"/>
      <c r="Y16" s="73"/>
      <c r="Z16" s="48"/>
      <c r="AA16" s="48"/>
      <c r="AB16" s="48"/>
      <c r="AC16" s="73"/>
      <c r="AD16" s="48"/>
      <c r="AE16" s="48"/>
      <c r="AF16" s="48"/>
      <c r="AG16" s="73"/>
      <c r="AH16" s="48"/>
      <c r="AI16" s="48"/>
      <c r="AJ16" s="48"/>
      <c r="AK16" s="73"/>
      <c r="AL16" s="48"/>
      <c r="AM16" s="48"/>
      <c r="AN16" s="48"/>
      <c r="AO16" s="73"/>
      <c r="AP16" s="48"/>
      <c r="AQ16" s="48"/>
      <c r="AR16" s="48"/>
      <c r="AS16" s="73"/>
      <c r="AT16" s="48"/>
      <c r="AU16" s="48"/>
      <c r="AV16" s="48"/>
      <c r="AW16" s="73"/>
      <c r="AX16" s="48"/>
      <c r="AY16" s="48"/>
      <c r="AZ16" s="48"/>
      <c r="BA16" s="73"/>
      <c r="BB16" s="48"/>
      <c r="BC16" s="48"/>
      <c r="BD16" s="48"/>
      <c r="BE16" s="73"/>
    </row>
    <row r="17" spans="1:57" s="13" customFormat="1" ht="15" customHeight="1">
      <c r="A17" s="38" t="s">
        <v>46</v>
      </c>
      <c r="B17" s="18" t="s">
        <v>53</v>
      </c>
      <c r="D17" s="71">
        <v>3</v>
      </c>
      <c r="E17" s="71" t="s">
        <v>34</v>
      </c>
      <c r="F17" s="98">
        <v>64000</v>
      </c>
      <c r="G17" s="98">
        <f>F17*D17</f>
        <v>192000</v>
      </c>
      <c r="H17" s="98">
        <f aca="true" t="shared" si="4" ref="H17:BE20">G17</f>
        <v>192000</v>
      </c>
      <c r="I17" s="48">
        <f t="shared" si="4"/>
        <v>192000</v>
      </c>
      <c r="J17" s="48">
        <f t="shared" si="4"/>
        <v>192000</v>
      </c>
      <c r="K17" s="48">
        <f t="shared" si="4"/>
        <v>192000</v>
      </c>
      <c r="L17" s="48">
        <f t="shared" si="4"/>
        <v>192000</v>
      </c>
      <c r="M17" s="48">
        <f t="shared" si="4"/>
        <v>192000</v>
      </c>
      <c r="N17" s="48">
        <f t="shared" si="4"/>
        <v>192000</v>
      </c>
      <c r="O17" s="48">
        <f t="shared" si="4"/>
        <v>192000</v>
      </c>
      <c r="P17" s="48">
        <f t="shared" si="4"/>
        <v>192000</v>
      </c>
      <c r="Q17" s="73">
        <f t="shared" si="4"/>
        <v>192000</v>
      </c>
      <c r="R17" s="48">
        <f t="shared" si="4"/>
        <v>192000</v>
      </c>
      <c r="S17" s="48">
        <f t="shared" si="4"/>
        <v>192000</v>
      </c>
      <c r="T17" s="48">
        <f t="shared" si="4"/>
        <v>192000</v>
      </c>
      <c r="U17" s="73">
        <f t="shared" si="4"/>
        <v>192000</v>
      </c>
      <c r="V17" s="48">
        <f t="shared" si="4"/>
        <v>192000</v>
      </c>
      <c r="W17" s="48">
        <f t="shared" si="4"/>
        <v>192000</v>
      </c>
      <c r="X17" s="48">
        <f t="shared" si="4"/>
        <v>192000</v>
      </c>
      <c r="Y17" s="73">
        <f t="shared" si="4"/>
        <v>192000</v>
      </c>
      <c r="Z17" s="48">
        <f t="shared" si="4"/>
        <v>192000</v>
      </c>
      <c r="AA17" s="48">
        <f t="shared" si="4"/>
        <v>192000</v>
      </c>
      <c r="AB17" s="48">
        <f t="shared" si="4"/>
        <v>192000</v>
      </c>
      <c r="AC17" s="73">
        <f t="shared" si="4"/>
        <v>192000</v>
      </c>
      <c r="AD17" s="48">
        <f t="shared" si="4"/>
        <v>192000</v>
      </c>
      <c r="AE17" s="48">
        <f t="shared" si="4"/>
        <v>192000</v>
      </c>
      <c r="AF17" s="48">
        <f t="shared" si="4"/>
        <v>192000</v>
      </c>
      <c r="AG17" s="73">
        <f t="shared" si="4"/>
        <v>192000</v>
      </c>
      <c r="AH17" s="48">
        <f t="shared" si="4"/>
        <v>192000</v>
      </c>
      <c r="AI17" s="48">
        <f t="shared" si="4"/>
        <v>192000</v>
      </c>
      <c r="AJ17" s="48">
        <f t="shared" si="4"/>
        <v>192000</v>
      </c>
      <c r="AK17" s="73">
        <f t="shared" si="4"/>
        <v>192000</v>
      </c>
      <c r="AL17" s="48">
        <f t="shared" si="4"/>
        <v>192000</v>
      </c>
      <c r="AM17" s="48">
        <f t="shared" si="4"/>
        <v>192000</v>
      </c>
      <c r="AN17" s="48">
        <f t="shared" si="4"/>
        <v>192000</v>
      </c>
      <c r="AO17" s="73">
        <f t="shared" si="4"/>
        <v>192000</v>
      </c>
      <c r="AP17" s="48">
        <f t="shared" si="4"/>
        <v>192000</v>
      </c>
      <c r="AQ17" s="48">
        <f t="shared" si="4"/>
        <v>192000</v>
      </c>
      <c r="AR17" s="48">
        <f t="shared" si="4"/>
        <v>192000</v>
      </c>
      <c r="AS17" s="73">
        <f t="shared" si="4"/>
        <v>192000</v>
      </c>
      <c r="AT17" s="48">
        <f t="shared" si="4"/>
        <v>192000</v>
      </c>
      <c r="AU17" s="48">
        <f t="shared" si="4"/>
        <v>192000</v>
      </c>
      <c r="AV17" s="48">
        <f t="shared" si="4"/>
        <v>192000</v>
      </c>
      <c r="AW17" s="73">
        <f t="shared" si="4"/>
        <v>192000</v>
      </c>
      <c r="AX17" s="48">
        <f t="shared" si="4"/>
        <v>192000</v>
      </c>
      <c r="AY17" s="48">
        <f t="shared" si="4"/>
        <v>192000</v>
      </c>
      <c r="AZ17" s="48">
        <f t="shared" si="4"/>
        <v>192000</v>
      </c>
      <c r="BA17" s="73">
        <f t="shared" si="4"/>
        <v>192000</v>
      </c>
      <c r="BB17" s="48">
        <f t="shared" si="4"/>
        <v>192000</v>
      </c>
      <c r="BC17" s="48">
        <f t="shared" si="4"/>
        <v>192000</v>
      </c>
      <c r="BD17" s="48">
        <f t="shared" si="4"/>
        <v>192000</v>
      </c>
      <c r="BE17" s="73">
        <f t="shared" si="4"/>
        <v>192000</v>
      </c>
    </row>
    <row r="18" spans="1:57" s="13" customFormat="1" ht="15.75">
      <c r="A18" s="38" t="s">
        <v>49</v>
      </c>
      <c r="B18" s="44" t="s">
        <v>53</v>
      </c>
      <c r="D18" s="71">
        <v>2</v>
      </c>
      <c r="E18" s="71" t="s">
        <v>34</v>
      </c>
      <c r="F18" s="98">
        <v>64000</v>
      </c>
      <c r="G18" s="98">
        <f>F18*D18</f>
        <v>128000</v>
      </c>
      <c r="H18" s="98">
        <f t="shared" si="4"/>
        <v>128000</v>
      </c>
      <c r="I18" s="48">
        <f t="shared" si="4"/>
        <v>128000</v>
      </c>
      <c r="J18" s="48">
        <f t="shared" si="4"/>
        <v>128000</v>
      </c>
      <c r="K18" s="48">
        <f t="shared" si="4"/>
        <v>128000</v>
      </c>
      <c r="L18" s="48">
        <f t="shared" si="4"/>
        <v>128000</v>
      </c>
      <c r="M18" s="48">
        <f t="shared" si="4"/>
        <v>128000</v>
      </c>
      <c r="N18" s="48">
        <f t="shared" si="4"/>
        <v>128000</v>
      </c>
      <c r="O18" s="48">
        <f t="shared" si="4"/>
        <v>128000</v>
      </c>
      <c r="P18" s="48">
        <f t="shared" si="4"/>
        <v>128000</v>
      </c>
      <c r="Q18" s="73">
        <f t="shared" si="4"/>
        <v>128000</v>
      </c>
      <c r="R18" s="48">
        <f t="shared" si="4"/>
        <v>128000</v>
      </c>
      <c r="S18" s="48">
        <f t="shared" si="4"/>
        <v>128000</v>
      </c>
      <c r="T18" s="48">
        <f t="shared" si="4"/>
        <v>128000</v>
      </c>
      <c r="U18" s="73">
        <f t="shared" si="4"/>
        <v>128000</v>
      </c>
      <c r="V18" s="48">
        <f t="shared" si="4"/>
        <v>128000</v>
      </c>
      <c r="W18" s="48">
        <f t="shared" si="4"/>
        <v>128000</v>
      </c>
      <c r="X18" s="48">
        <f t="shared" si="4"/>
        <v>128000</v>
      </c>
      <c r="Y18" s="73">
        <f t="shared" si="4"/>
        <v>128000</v>
      </c>
      <c r="Z18" s="48">
        <f t="shared" si="4"/>
        <v>128000</v>
      </c>
      <c r="AA18" s="48">
        <f t="shared" si="4"/>
        <v>128000</v>
      </c>
      <c r="AB18" s="48">
        <f t="shared" si="4"/>
        <v>128000</v>
      </c>
      <c r="AC18" s="73">
        <f t="shared" si="4"/>
        <v>128000</v>
      </c>
      <c r="AD18" s="48">
        <f t="shared" si="4"/>
        <v>128000</v>
      </c>
      <c r="AE18" s="48">
        <f t="shared" si="4"/>
        <v>128000</v>
      </c>
      <c r="AF18" s="48">
        <f t="shared" si="4"/>
        <v>128000</v>
      </c>
      <c r="AG18" s="73">
        <f t="shared" si="4"/>
        <v>128000</v>
      </c>
      <c r="AH18" s="48">
        <f t="shared" si="4"/>
        <v>128000</v>
      </c>
      <c r="AI18" s="48">
        <f t="shared" si="4"/>
        <v>128000</v>
      </c>
      <c r="AJ18" s="48">
        <f t="shared" si="4"/>
        <v>128000</v>
      </c>
      <c r="AK18" s="73">
        <f t="shared" si="4"/>
        <v>128000</v>
      </c>
      <c r="AL18" s="48">
        <f t="shared" si="4"/>
        <v>128000</v>
      </c>
      <c r="AM18" s="48">
        <f t="shared" si="4"/>
        <v>128000</v>
      </c>
      <c r="AN18" s="48">
        <f t="shared" si="4"/>
        <v>128000</v>
      </c>
      <c r="AO18" s="73">
        <f t="shared" si="4"/>
        <v>128000</v>
      </c>
      <c r="AP18" s="48">
        <f t="shared" si="4"/>
        <v>128000</v>
      </c>
      <c r="AQ18" s="48">
        <f t="shared" si="4"/>
        <v>128000</v>
      </c>
      <c r="AR18" s="48">
        <f t="shared" si="4"/>
        <v>128000</v>
      </c>
      <c r="AS18" s="73">
        <f t="shared" si="4"/>
        <v>128000</v>
      </c>
      <c r="AT18" s="48">
        <f t="shared" si="4"/>
        <v>128000</v>
      </c>
      <c r="AU18" s="48">
        <f t="shared" si="4"/>
        <v>128000</v>
      </c>
      <c r="AV18" s="48">
        <f t="shared" si="4"/>
        <v>128000</v>
      </c>
      <c r="AW18" s="73">
        <f t="shared" si="4"/>
        <v>128000</v>
      </c>
      <c r="AX18" s="48">
        <f t="shared" si="4"/>
        <v>128000</v>
      </c>
      <c r="AY18" s="48">
        <f t="shared" si="4"/>
        <v>128000</v>
      </c>
      <c r="AZ18" s="48">
        <f t="shared" si="4"/>
        <v>128000</v>
      </c>
      <c r="BA18" s="73">
        <f t="shared" si="4"/>
        <v>128000</v>
      </c>
      <c r="BB18" s="48">
        <f t="shared" si="4"/>
        <v>128000</v>
      </c>
      <c r="BC18" s="48">
        <f t="shared" si="4"/>
        <v>128000</v>
      </c>
      <c r="BD18" s="48">
        <f t="shared" si="4"/>
        <v>128000</v>
      </c>
      <c r="BE18" s="73">
        <f t="shared" si="4"/>
        <v>128000</v>
      </c>
    </row>
    <row r="19" spans="1:57" s="13" customFormat="1" ht="15.75">
      <c r="A19" s="38" t="s">
        <v>17</v>
      </c>
      <c r="B19" s="44" t="s">
        <v>18</v>
      </c>
      <c r="D19" s="71">
        <v>1</v>
      </c>
      <c r="E19" s="71" t="s">
        <v>34</v>
      </c>
      <c r="F19" s="98">
        <v>84900</v>
      </c>
      <c r="G19" s="98">
        <f>F19*D19</f>
        <v>84900</v>
      </c>
      <c r="H19" s="98">
        <f t="shared" si="4"/>
        <v>84900</v>
      </c>
      <c r="I19" s="48">
        <f t="shared" si="4"/>
        <v>84900</v>
      </c>
      <c r="J19" s="48">
        <f t="shared" si="4"/>
        <v>84900</v>
      </c>
      <c r="K19" s="48">
        <f t="shared" si="4"/>
        <v>84900</v>
      </c>
      <c r="L19" s="48">
        <f t="shared" si="4"/>
        <v>84900</v>
      </c>
      <c r="M19" s="48">
        <f t="shared" si="4"/>
        <v>84900</v>
      </c>
      <c r="N19" s="48">
        <f t="shared" si="4"/>
        <v>84900</v>
      </c>
      <c r="O19" s="48">
        <f t="shared" si="4"/>
        <v>84900</v>
      </c>
      <c r="P19" s="48">
        <f t="shared" si="4"/>
        <v>84900</v>
      </c>
      <c r="Q19" s="73">
        <f t="shared" si="4"/>
        <v>84900</v>
      </c>
      <c r="R19" s="48">
        <f t="shared" si="4"/>
        <v>84900</v>
      </c>
      <c r="S19" s="48">
        <f t="shared" si="4"/>
        <v>84900</v>
      </c>
      <c r="T19" s="48">
        <f t="shared" si="4"/>
        <v>84900</v>
      </c>
      <c r="U19" s="73">
        <f t="shared" si="4"/>
        <v>84900</v>
      </c>
      <c r="V19" s="48">
        <f t="shared" si="4"/>
        <v>84900</v>
      </c>
      <c r="W19" s="48">
        <f t="shared" si="4"/>
        <v>84900</v>
      </c>
      <c r="X19" s="48">
        <f t="shared" si="4"/>
        <v>84900</v>
      </c>
      <c r="Y19" s="73">
        <f t="shared" si="4"/>
        <v>84900</v>
      </c>
      <c r="Z19" s="48">
        <f t="shared" si="4"/>
        <v>84900</v>
      </c>
      <c r="AA19" s="48">
        <f t="shared" si="4"/>
        <v>84900</v>
      </c>
      <c r="AB19" s="48">
        <f t="shared" si="4"/>
        <v>84900</v>
      </c>
      <c r="AC19" s="73">
        <f t="shared" si="4"/>
        <v>84900</v>
      </c>
      <c r="AD19" s="48">
        <f t="shared" si="4"/>
        <v>84900</v>
      </c>
      <c r="AE19" s="48">
        <f t="shared" si="4"/>
        <v>84900</v>
      </c>
      <c r="AF19" s="48">
        <f t="shared" si="4"/>
        <v>84900</v>
      </c>
      <c r="AG19" s="73">
        <f t="shared" si="4"/>
        <v>84900</v>
      </c>
      <c r="AH19" s="48">
        <f t="shared" si="4"/>
        <v>84900</v>
      </c>
      <c r="AI19" s="48">
        <f t="shared" si="4"/>
        <v>84900</v>
      </c>
      <c r="AJ19" s="48">
        <f t="shared" si="4"/>
        <v>84900</v>
      </c>
      <c r="AK19" s="73">
        <f t="shared" si="4"/>
        <v>84900</v>
      </c>
      <c r="AL19" s="48">
        <f t="shared" si="4"/>
        <v>84900</v>
      </c>
      <c r="AM19" s="48">
        <f t="shared" si="4"/>
        <v>84900</v>
      </c>
      <c r="AN19" s="48">
        <f t="shared" si="4"/>
        <v>84900</v>
      </c>
      <c r="AO19" s="73">
        <f t="shared" si="4"/>
        <v>84900</v>
      </c>
      <c r="AP19" s="48">
        <f t="shared" si="4"/>
        <v>84900</v>
      </c>
      <c r="AQ19" s="48">
        <f t="shared" si="4"/>
        <v>84900</v>
      </c>
      <c r="AR19" s="48">
        <f t="shared" si="4"/>
        <v>84900</v>
      </c>
      <c r="AS19" s="73">
        <f t="shared" si="4"/>
        <v>84900</v>
      </c>
      <c r="AT19" s="48">
        <f t="shared" si="4"/>
        <v>84900</v>
      </c>
      <c r="AU19" s="48">
        <f t="shared" si="4"/>
        <v>84900</v>
      </c>
      <c r="AV19" s="48">
        <f t="shared" si="4"/>
        <v>84900</v>
      </c>
      <c r="AW19" s="73">
        <f t="shared" si="4"/>
        <v>84900</v>
      </c>
      <c r="AX19" s="48">
        <f t="shared" si="4"/>
        <v>84900</v>
      </c>
      <c r="AY19" s="48">
        <f t="shared" si="4"/>
        <v>84900</v>
      </c>
      <c r="AZ19" s="48">
        <f t="shared" si="4"/>
        <v>84900</v>
      </c>
      <c r="BA19" s="73">
        <f t="shared" si="4"/>
        <v>84900</v>
      </c>
      <c r="BB19" s="48">
        <f t="shared" si="4"/>
        <v>84900</v>
      </c>
      <c r="BC19" s="48">
        <f t="shared" si="4"/>
        <v>84900</v>
      </c>
      <c r="BD19" s="48">
        <f t="shared" si="4"/>
        <v>84900</v>
      </c>
      <c r="BE19" s="73">
        <f t="shared" si="4"/>
        <v>84900</v>
      </c>
    </row>
    <row r="20" spans="1:57" s="13" customFormat="1" ht="15.75">
      <c r="A20" s="38" t="s">
        <v>48</v>
      </c>
      <c r="B20" s="44" t="s">
        <v>48</v>
      </c>
      <c r="D20" s="71">
        <v>1</v>
      </c>
      <c r="E20" s="71" t="s">
        <v>34</v>
      </c>
      <c r="F20" s="98">
        <v>84900</v>
      </c>
      <c r="G20" s="98">
        <f>F20*D20</f>
        <v>84900</v>
      </c>
      <c r="H20" s="98">
        <f t="shared" si="4"/>
        <v>84900</v>
      </c>
      <c r="I20" s="48">
        <f t="shared" si="4"/>
        <v>84900</v>
      </c>
      <c r="J20" s="48">
        <f t="shared" si="4"/>
        <v>84900</v>
      </c>
      <c r="K20" s="48">
        <f t="shared" si="4"/>
        <v>84900</v>
      </c>
      <c r="L20" s="48">
        <f t="shared" si="4"/>
        <v>84900</v>
      </c>
      <c r="M20" s="48">
        <f t="shared" si="4"/>
        <v>84900</v>
      </c>
      <c r="N20" s="48">
        <f t="shared" si="4"/>
        <v>84900</v>
      </c>
      <c r="O20" s="48">
        <f t="shared" si="4"/>
        <v>84900</v>
      </c>
      <c r="P20" s="48">
        <f t="shared" si="4"/>
        <v>84900</v>
      </c>
      <c r="Q20" s="73">
        <f t="shared" si="4"/>
        <v>84900</v>
      </c>
      <c r="R20" s="48">
        <f t="shared" si="4"/>
        <v>84900</v>
      </c>
      <c r="S20" s="48">
        <f t="shared" si="4"/>
        <v>84900</v>
      </c>
      <c r="T20" s="48">
        <f t="shared" si="4"/>
        <v>84900</v>
      </c>
      <c r="U20" s="73">
        <f t="shared" si="4"/>
        <v>84900</v>
      </c>
      <c r="V20" s="48">
        <f t="shared" si="4"/>
        <v>84900</v>
      </c>
      <c r="W20" s="48">
        <f t="shared" si="4"/>
        <v>84900</v>
      </c>
      <c r="X20" s="48">
        <f t="shared" si="4"/>
        <v>84900</v>
      </c>
      <c r="Y20" s="73">
        <f t="shared" si="4"/>
        <v>84900</v>
      </c>
      <c r="Z20" s="48">
        <f t="shared" si="4"/>
        <v>84900</v>
      </c>
      <c r="AA20" s="48">
        <f t="shared" si="4"/>
        <v>84900</v>
      </c>
      <c r="AB20" s="48">
        <f t="shared" si="4"/>
        <v>84900</v>
      </c>
      <c r="AC20" s="73">
        <f t="shared" si="4"/>
        <v>84900</v>
      </c>
      <c r="AD20" s="48">
        <f t="shared" si="4"/>
        <v>84900</v>
      </c>
      <c r="AE20" s="48">
        <f t="shared" si="4"/>
        <v>84900</v>
      </c>
      <c r="AF20" s="48">
        <f t="shared" si="4"/>
        <v>84900</v>
      </c>
      <c r="AG20" s="73">
        <f t="shared" si="4"/>
        <v>84900</v>
      </c>
      <c r="AH20" s="48">
        <f t="shared" si="4"/>
        <v>84900</v>
      </c>
      <c r="AI20" s="48">
        <f t="shared" si="4"/>
        <v>84900</v>
      </c>
      <c r="AJ20" s="48">
        <f t="shared" si="4"/>
        <v>84900</v>
      </c>
      <c r="AK20" s="73">
        <f t="shared" si="4"/>
        <v>84900</v>
      </c>
      <c r="AL20" s="48">
        <f t="shared" si="4"/>
        <v>84900</v>
      </c>
      <c r="AM20" s="48">
        <f t="shared" si="4"/>
        <v>84900</v>
      </c>
      <c r="AN20" s="48">
        <f t="shared" si="4"/>
        <v>84900</v>
      </c>
      <c r="AO20" s="73">
        <f t="shared" si="4"/>
        <v>84900</v>
      </c>
      <c r="AP20" s="48">
        <f t="shared" si="4"/>
        <v>84900</v>
      </c>
      <c r="AQ20" s="48">
        <f t="shared" si="4"/>
        <v>84900</v>
      </c>
      <c r="AR20" s="48">
        <f t="shared" si="4"/>
        <v>84900</v>
      </c>
      <c r="AS20" s="73">
        <f t="shared" si="4"/>
        <v>84900</v>
      </c>
      <c r="AT20" s="48">
        <f t="shared" si="4"/>
        <v>84900</v>
      </c>
      <c r="AU20" s="48">
        <f t="shared" si="4"/>
        <v>84900</v>
      </c>
      <c r="AV20" s="48">
        <f t="shared" si="4"/>
        <v>84900</v>
      </c>
      <c r="AW20" s="73">
        <f t="shared" si="4"/>
        <v>84900</v>
      </c>
      <c r="AX20" s="48">
        <f t="shared" si="4"/>
        <v>84900</v>
      </c>
      <c r="AY20" s="48">
        <f t="shared" si="4"/>
        <v>84900</v>
      </c>
      <c r="AZ20" s="48">
        <f t="shared" si="4"/>
        <v>84900</v>
      </c>
      <c r="BA20" s="73">
        <f t="shared" si="4"/>
        <v>84900</v>
      </c>
      <c r="BB20" s="48">
        <f t="shared" si="4"/>
        <v>84900</v>
      </c>
      <c r="BC20" s="48">
        <f t="shared" si="4"/>
        <v>84900</v>
      </c>
      <c r="BD20" s="48">
        <f t="shared" si="4"/>
        <v>84900</v>
      </c>
      <c r="BE20" s="73">
        <f t="shared" si="4"/>
        <v>84900</v>
      </c>
    </row>
    <row r="21" spans="1:57" s="13" customFormat="1" ht="15" customHeight="1">
      <c r="A21" s="82" t="s">
        <v>44</v>
      </c>
      <c r="B21" s="83"/>
      <c r="D21" s="128">
        <f>SUM(D17:D20)</f>
        <v>7</v>
      </c>
      <c r="E21" s="128"/>
      <c r="F21" s="102"/>
      <c r="G21" s="103">
        <f>SUM(G17:G20)</f>
        <v>489800</v>
      </c>
      <c r="H21" s="103">
        <f aca="true" t="shared" si="5" ref="H21:BE21">SUM(H17:H20)</f>
        <v>489800</v>
      </c>
      <c r="I21" s="85">
        <f t="shared" si="5"/>
        <v>489800</v>
      </c>
      <c r="J21" s="85">
        <f t="shared" si="5"/>
        <v>489800</v>
      </c>
      <c r="K21" s="85">
        <f t="shared" si="5"/>
        <v>489800</v>
      </c>
      <c r="L21" s="85">
        <f t="shared" si="5"/>
        <v>489800</v>
      </c>
      <c r="M21" s="85">
        <f t="shared" si="5"/>
        <v>489800</v>
      </c>
      <c r="N21" s="85">
        <f t="shared" si="5"/>
        <v>489800</v>
      </c>
      <c r="O21" s="85">
        <f t="shared" si="5"/>
        <v>489800</v>
      </c>
      <c r="P21" s="85">
        <f t="shared" si="5"/>
        <v>489800</v>
      </c>
      <c r="Q21" s="104">
        <f t="shared" si="5"/>
        <v>489800</v>
      </c>
      <c r="R21" s="85">
        <f t="shared" si="5"/>
        <v>489800</v>
      </c>
      <c r="S21" s="85">
        <f t="shared" si="5"/>
        <v>489800</v>
      </c>
      <c r="T21" s="85">
        <f t="shared" si="5"/>
        <v>489800</v>
      </c>
      <c r="U21" s="104">
        <f t="shared" si="5"/>
        <v>489800</v>
      </c>
      <c r="V21" s="85">
        <f t="shared" si="5"/>
        <v>489800</v>
      </c>
      <c r="W21" s="85">
        <f t="shared" si="5"/>
        <v>489800</v>
      </c>
      <c r="X21" s="85">
        <f t="shared" si="5"/>
        <v>489800</v>
      </c>
      <c r="Y21" s="104">
        <f t="shared" si="5"/>
        <v>489800</v>
      </c>
      <c r="Z21" s="85">
        <f t="shared" si="5"/>
        <v>489800</v>
      </c>
      <c r="AA21" s="85">
        <f t="shared" si="5"/>
        <v>489800</v>
      </c>
      <c r="AB21" s="85">
        <f t="shared" si="5"/>
        <v>489800</v>
      </c>
      <c r="AC21" s="104">
        <f t="shared" si="5"/>
        <v>489800</v>
      </c>
      <c r="AD21" s="85">
        <f t="shared" si="5"/>
        <v>489800</v>
      </c>
      <c r="AE21" s="85">
        <f t="shared" si="5"/>
        <v>489800</v>
      </c>
      <c r="AF21" s="85">
        <f t="shared" si="5"/>
        <v>489800</v>
      </c>
      <c r="AG21" s="104">
        <f t="shared" si="5"/>
        <v>489800</v>
      </c>
      <c r="AH21" s="85">
        <f t="shared" si="5"/>
        <v>489800</v>
      </c>
      <c r="AI21" s="85">
        <f t="shared" si="5"/>
        <v>489800</v>
      </c>
      <c r="AJ21" s="85">
        <f t="shared" si="5"/>
        <v>489800</v>
      </c>
      <c r="AK21" s="104">
        <f t="shared" si="5"/>
        <v>489800</v>
      </c>
      <c r="AL21" s="85">
        <f t="shared" si="5"/>
        <v>489800</v>
      </c>
      <c r="AM21" s="85">
        <f t="shared" si="5"/>
        <v>489800</v>
      </c>
      <c r="AN21" s="85">
        <f t="shared" si="5"/>
        <v>489800</v>
      </c>
      <c r="AO21" s="104">
        <f t="shared" si="5"/>
        <v>489800</v>
      </c>
      <c r="AP21" s="85">
        <f t="shared" si="5"/>
        <v>489800</v>
      </c>
      <c r="AQ21" s="85">
        <f t="shared" si="5"/>
        <v>489800</v>
      </c>
      <c r="AR21" s="85">
        <f t="shared" si="5"/>
        <v>489800</v>
      </c>
      <c r="AS21" s="104">
        <f t="shared" si="5"/>
        <v>489800</v>
      </c>
      <c r="AT21" s="85">
        <f t="shared" si="5"/>
        <v>489800</v>
      </c>
      <c r="AU21" s="85">
        <f t="shared" si="5"/>
        <v>489800</v>
      </c>
      <c r="AV21" s="85">
        <f t="shared" si="5"/>
        <v>489800</v>
      </c>
      <c r="AW21" s="104">
        <f t="shared" si="5"/>
        <v>489800</v>
      </c>
      <c r="AX21" s="85">
        <f t="shared" si="5"/>
        <v>489800</v>
      </c>
      <c r="AY21" s="85">
        <f t="shared" si="5"/>
        <v>489800</v>
      </c>
      <c r="AZ21" s="85">
        <f t="shared" si="5"/>
        <v>489800</v>
      </c>
      <c r="BA21" s="104">
        <f t="shared" si="5"/>
        <v>489800</v>
      </c>
      <c r="BB21" s="85">
        <f t="shared" si="5"/>
        <v>489800</v>
      </c>
      <c r="BC21" s="85">
        <f t="shared" si="5"/>
        <v>489800</v>
      </c>
      <c r="BD21" s="85">
        <f t="shared" si="5"/>
        <v>489800</v>
      </c>
      <c r="BE21" s="104">
        <f t="shared" si="5"/>
        <v>489800</v>
      </c>
    </row>
    <row r="22" spans="1:57" s="13" customFormat="1" ht="18" customHeight="1">
      <c r="A22" s="105" t="s">
        <v>94</v>
      </c>
      <c r="B22" s="77"/>
      <c r="D22" s="78"/>
      <c r="E22" s="195"/>
      <c r="F22" s="78"/>
      <c r="G22" s="108"/>
      <c r="H22" s="98"/>
      <c r="I22" s="48"/>
      <c r="J22" s="48"/>
      <c r="K22" s="48"/>
      <c r="L22" s="48"/>
      <c r="M22" s="48"/>
      <c r="N22" s="48"/>
      <c r="O22" s="48"/>
      <c r="P22" s="48"/>
      <c r="Q22" s="73"/>
      <c r="R22" s="48"/>
      <c r="S22" s="48"/>
      <c r="T22" s="48"/>
      <c r="U22" s="73"/>
      <c r="V22" s="48"/>
      <c r="W22" s="48"/>
      <c r="X22" s="48"/>
      <c r="Y22" s="73"/>
      <c r="Z22" s="48"/>
      <c r="AA22" s="48"/>
      <c r="AB22" s="48"/>
      <c r="AC22" s="73"/>
      <c r="AD22" s="48"/>
      <c r="AE22" s="48"/>
      <c r="AF22" s="48"/>
      <c r="AG22" s="73"/>
      <c r="AH22" s="48"/>
      <c r="AI22" s="48"/>
      <c r="AJ22" s="48"/>
      <c r="AK22" s="73"/>
      <c r="AL22" s="48"/>
      <c r="AM22" s="48"/>
      <c r="AN22" s="48"/>
      <c r="AO22" s="73"/>
      <c r="AP22" s="48"/>
      <c r="AQ22" s="48"/>
      <c r="AR22" s="48"/>
      <c r="AS22" s="73"/>
      <c r="AT22" s="48"/>
      <c r="AU22" s="48"/>
      <c r="AV22" s="48"/>
      <c r="AW22" s="73"/>
      <c r="AX22" s="48"/>
      <c r="AY22" s="48"/>
      <c r="AZ22" s="48"/>
      <c r="BA22" s="73"/>
      <c r="BB22" s="48"/>
      <c r="BC22" s="48"/>
      <c r="BD22" s="48"/>
      <c r="BE22" s="73"/>
    </row>
    <row r="23" spans="1:57" s="13" customFormat="1" ht="15.75">
      <c r="A23" s="38" t="s">
        <v>76</v>
      </c>
      <c r="B23" s="18"/>
      <c r="C23" s="13" t="s">
        <v>36</v>
      </c>
      <c r="D23" s="71">
        <v>2</v>
      </c>
      <c r="E23" s="19" t="s">
        <v>34</v>
      </c>
      <c r="F23" s="156">
        <v>42000</v>
      </c>
      <c r="G23" s="98">
        <f>(F23*D23)/3</f>
        <v>28000</v>
      </c>
      <c r="H23" s="98">
        <f aca="true" t="shared" si="6" ref="H23:BE28">G23</f>
        <v>28000</v>
      </c>
      <c r="I23" s="48">
        <f t="shared" si="6"/>
        <v>28000</v>
      </c>
      <c r="J23" s="48">
        <f t="shared" si="6"/>
        <v>28000</v>
      </c>
      <c r="K23" s="48">
        <f t="shared" si="6"/>
        <v>28000</v>
      </c>
      <c r="L23" s="48">
        <f t="shared" si="6"/>
        <v>28000</v>
      </c>
      <c r="M23" s="48">
        <f t="shared" si="6"/>
        <v>28000</v>
      </c>
      <c r="N23" s="48">
        <f t="shared" si="6"/>
        <v>28000</v>
      </c>
      <c r="O23" s="48">
        <f t="shared" si="6"/>
        <v>28000</v>
      </c>
      <c r="P23" s="48">
        <f t="shared" si="6"/>
        <v>28000</v>
      </c>
      <c r="Q23" s="73">
        <f t="shared" si="6"/>
        <v>28000</v>
      </c>
      <c r="R23" s="48">
        <f t="shared" si="6"/>
        <v>28000</v>
      </c>
      <c r="S23" s="48">
        <f t="shared" si="6"/>
        <v>28000</v>
      </c>
      <c r="T23" s="48">
        <f t="shared" si="6"/>
        <v>28000</v>
      </c>
      <c r="U23" s="73">
        <f t="shared" si="6"/>
        <v>28000</v>
      </c>
      <c r="V23" s="48">
        <f t="shared" si="6"/>
        <v>28000</v>
      </c>
      <c r="W23" s="48">
        <f t="shared" si="6"/>
        <v>28000</v>
      </c>
      <c r="X23" s="48">
        <f t="shared" si="6"/>
        <v>28000</v>
      </c>
      <c r="Y23" s="73">
        <f t="shared" si="6"/>
        <v>28000</v>
      </c>
      <c r="Z23" s="48">
        <f t="shared" si="6"/>
        <v>28000</v>
      </c>
      <c r="AA23" s="48">
        <f t="shared" si="6"/>
        <v>28000</v>
      </c>
      <c r="AB23" s="48">
        <f t="shared" si="6"/>
        <v>28000</v>
      </c>
      <c r="AC23" s="73">
        <f t="shared" si="6"/>
        <v>28000</v>
      </c>
      <c r="AD23" s="48">
        <f t="shared" si="6"/>
        <v>28000</v>
      </c>
      <c r="AE23" s="48">
        <f t="shared" si="6"/>
        <v>28000</v>
      </c>
      <c r="AF23" s="48">
        <f t="shared" si="6"/>
        <v>28000</v>
      </c>
      <c r="AG23" s="73">
        <f t="shared" si="6"/>
        <v>28000</v>
      </c>
      <c r="AH23" s="48">
        <f t="shared" si="6"/>
        <v>28000</v>
      </c>
      <c r="AI23" s="48">
        <f t="shared" si="6"/>
        <v>28000</v>
      </c>
      <c r="AJ23" s="48">
        <f t="shared" si="6"/>
        <v>28000</v>
      </c>
      <c r="AK23" s="73">
        <f t="shared" si="6"/>
        <v>28000</v>
      </c>
      <c r="AL23" s="48">
        <f t="shared" si="6"/>
        <v>28000</v>
      </c>
      <c r="AM23" s="48">
        <f t="shared" si="6"/>
        <v>28000</v>
      </c>
      <c r="AN23" s="48">
        <f t="shared" si="6"/>
        <v>28000</v>
      </c>
      <c r="AO23" s="73">
        <f t="shared" si="6"/>
        <v>28000</v>
      </c>
      <c r="AP23" s="48">
        <f t="shared" si="6"/>
        <v>28000</v>
      </c>
      <c r="AQ23" s="48">
        <f t="shared" si="6"/>
        <v>28000</v>
      </c>
      <c r="AR23" s="48">
        <f t="shared" si="6"/>
        <v>28000</v>
      </c>
      <c r="AS23" s="73">
        <f t="shared" si="6"/>
        <v>28000</v>
      </c>
      <c r="AT23" s="48">
        <f t="shared" si="6"/>
        <v>28000</v>
      </c>
      <c r="AU23" s="48">
        <f t="shared" si="6"/>
        <v>28000</v>
      </c>
      <c r="AV23" s="48">
        <f t="shared" si="6"/>
        <v>28000</v>
      </c>
      <c r="AW23" s="73">
        <f t="shared" si="6"/>
        <v>28000</v>
      </c>
      <c r="AX23" s="48">
        <f t="shared" si="6"/>
        <v>28000</v>
      </c>
      <c r="AY23" s="48">
        <f t="shared" si="6"/>
        <v>28000</v>
      </c>
      <c r="AZ23" s="48">
        <f t="shared" si="6"/>
        <v>28000</v>
      </c>
      <c r="BA23" s="73">
        <f t="shared" si="6"/>
        <v>28000</v>
      </c>
      <c r="BB23" s="48">
        <f t="shared" si="6"/>
        <v>28000</v>
      </c>
      <c r="BC23" s="48">
        <f t="shared" si="6"/>
        <v>28000</v>
      </c>
      <c r="BD23" s="48">
        <f t="shared" si="6"/>
        <v>28000</v>
      </c>
      <c r="BE23" s="73">
        <f t="shared" si="6"/>
        <v>28000</v>
      </c>
    </row>
    <row r="24" spans="1:57" s="13" customFormat="1" ht="15.75">
      <c r="A24" s="38" t="s">
        <v>69</v>
      </c>
      <c r="B24" s="18"/>
      <c r="C24" s="13" t="s">
        <v>36</v>
      </c>
      <c r="D24" s="71">
        <v>2</v>
      </c>
      <c r="E24" s="19" t="s">
        <v>34</v>
      </c>
      <c r="F24" s="48">
        <v>39000</v>
      </c>
      <c r="G24" s="98">
        <f>(F24*D24)/3</f>
        <v>26000</v>
      </c>
      <c r="H24" s="98">
        <f t="shared" si="6"/>
        <v>26000</v>
      </c>
      <c r="I24" s="48">
        <f t="shared" si="6"/>
        <v>26000</v>
      </c>
      <c r="J24" s="48">
        <f t="shared" si="6"/>
        <v>26000</v>
      </c>
      <c r="K24" s="48">
        <f t="shared" si="6"/>
        <v>26000</v>
      </c>
      <c r="L24" s="48">
        <f t="shared" si="6"/>
        <v>26000</v>
      </c>
      <c r="M24" s="48">
        <f t="shared" si="6"/>
        <v>26000</v>
      </c>
      <c r="N24" s="48">
        <f t="shared" si="6"/>
        <v>26000</v>
      </c>
      <c r="O24" s="48">
        <f t="shared" si="6"/>
        <v>26000</v>
      </c>
      <c r="P24" s="48">
        <f t="shared" si="6"/>
        <v>26000</v>
      </c>
      <c r="Q24" s="73">
        <f t="shared" si="6"/>
        <v>26000</v>
      </c>
      <c r="R24" s="48">
        <f t="shared" si="6"/>
        <v>26000</v>
      </c>
      <c r="S24" s="48">
        <f t="shared" si="6"/>
        <v>26000</v>
      </c>
      <c r="T24" s="48">
        <f t="shared" si="6"/>
        <v>26000</v>
      </c>
      <c r="U24" s="73">
        <f t="shared" si="6"/>
        <v>26000</v>
      </c>
      <c r="V24" s="48">
        <f t="shared" si="6"/>
        <v>26000</v>
      </c>
      <c r="W24" s="48">
        <f t="shared" si="6"/>
        <v>26000</v>
      </c>
      <c r="X24" s="48">
        <f t="shared" si="6"/>
        <v>26000</v>
      </c>
      <c r="Y24" s="73">
        <f t="shared" si="6"/>
        <v>26000</v>
      </c>
      <c r="Z24" s="48">
        <f t="shared" si="6"/>
        <v>26000</v>
      </c>
      <c r="AA24" s="48">
        <f t="shared" si="6"/>
        <v>26000</v>
      </c>
      <c r="AB24" s="48">
        <f t="shared" si="6"/>
        <v>26000</v>
      </c>
      <c r="AC24" s="73">
        <f t="shared" si="6"/>
        <v>26000</v>
      </c>
      <c r="AD24" s="48">
        <f t="shared" si="6"/>
        <v>26000</v>
      </c>
      <c r="AE24" s="48">
        <f t="shared" si="6"/>
        <v>26000</v>
      </c>
      <c r="AF24" s="48">
        <f t="shared" si="6"/>
        <v>26000</v>
      </c>
      <c r="AG24" s="73">
        <f t="shared" si="6"/>
        <v>26000</v>
      </c>
      <c r="AH24" s="48">
        <f t="shared" si="6"/>
        <v>26000</v>
      </c>
      <c r="AI24" s="48">
        <f t="shared" si="6"/>
        <v>26000</v>
      </c>
      <c r="AJ24" s="48">
        <f t="shared" si="6"/>
        <v>26000</v>
      </c>
      <c r="AK24" s="73">
        <f t="shared" si="6"/>
        <v>26000</v>
      </c>
      <c r="AL24" s="48">
        <f t="shared" si="6"/>
        <v>26000</v>
      </c>
      <c r="AM24" s="48">
        <f t="shared" si="6"/>
        <v>26000</v>
      </c>
      <c r="AN24" s="48">
        <f t="shared" si="6"/>
        <v>26000</v>
      </c>
      <c r="AO24" s="73">
        <f t="shared" si="6"/>
        <v>26000</v>
      </c>
      <c r="AP24" s="48">
        <f t="shared" si="6"/>
        <v>26000</v>
      </c>
      <c r="AQ24" s="48">
        <f t="shared" si="6"/>
        <v>26000</v>
      </c>
      <c r="AR24" s="48">
        <f t="shared" si="6"/>
        <v>26000</v>
      </c>
      <c r="AS24" s="73">
        <f t="shared" si="6"/>
        <v>26000</v>
      </c>
      <c r="AT24" s="48">
        <f t="shared" si="6"/>
        <v>26000</v>
      </c>
      <c r="AU24" s="48">
        <f t="shared" si="6"/>
        <v>26000</v>
      </c>
      <c r="AV24" s="48">
        <f t="shared" si="6"/>
        <v>26000</v>
      </c>
      <c r="AW24" s="73">
        <f t="shared" si="6"/>
        <v>26000</v>
      </c>
      <c r="AX24" s="48">
        <f t="shared" si="6"/>
        <v>26000</v>
      </c>
      <c r="AY24" s="48">
        <f t="shared" si="6"/>
        <v>26000</v>
      </c>
      <c r="AZ24" s="48">
        <f t="shared" si="6"/>
        <v>26000</v>
      </c>
      <c r="BA24" s="73">
        <f t="shared" si="6"/>
        <v>26000</v>
      </c>
      <c r="BB24" s="48">
        <f t="shared" si="6"/>
        <v>26000</v>
      </c>
      <c r="BC24" s="48">
        <f t="shared" si="6"/>
        <v>26000</v>
      </c>
      <c r="BD24" s="48">
        <f t="shared" si="6"/>
        <v>26000</v>
      </c>
      <c r="BE24" s="73">
        <f t="shared" si="6"/>
        <v>26000</v>
      </c>
    </row>
    <row r="25" spans="1:57" s="13" customFormat="1" ht="15.75">
      <c r="A25" s="38" t="s">
        <v>68</v>
      </c>
      <c r="B25" s="18"/>
      <c r="C25" s="13" t="s">
        <v>36</v>
      </c>
      <c r="D25" s="71">
        <v>1</v>
      </c>
      <c r="E25" s="19" t="s">
        <v>34</v>
      </c>
      <c r="F25" s="48">
        <v>39000</v>
      </c>
      <c r="G25" s="98">
        <f>(F25*D25)/3</f>
        <v>13000</v>
      </c>
      <c r="H25" s="98">
        <f t="shared" si="6"/>
        <v>13000</v>
      </c>
      <c r="I25" s="48">
        <f t="shared" si="6"/>
        <v>13000</v>
      </c>
      <c r="J25" s="48">
        <f t="shared" si="6"/>
        <v>13000</v>
      </c>
      <c r="K25" s="48">
        <f t="shared" si="6"/>
        <v>13000</v>
      </c>
      <c r="L25" s="48">
        <f t="shared" si="6"/>
        <v>13000</v>
      </c>
      <c r="M25" s="48">
        <f t="shared" si="6"/>
        <v>13000</v>
      </c>
      <c r="N25" s="48">
        <f t="shared" si="6"/>
        <v>13000</v>
      </c>
      <c r="O25" s="48">
        <f t="shared" si="6"/>
        <v>13000</v>
      </c>
      <c r="P25" s="48">
        <f t="shared" si="6"/>
        <v>13000</v>
      </c>
      <c r="Q25" s="73">
        <f t="shared" si="6"/>
        <v>13000</v>
      </c>
      <c r="R25" s="48">
        <f t="shared" si="6"/>
        <v>13000</v>
      </c>
      <c r="S25" s="48">
        <f t="shared" si="6"/>
        <v>13000</v>
      </c>
      <c r="T25" s="48">
        <f t="shared" si="6"/>
        <v>13000</v>
      </c>
      <c r="U25" s="73">
        <f t="shared" si="6"/>
        <v>13000</v>
      </c>
      <c r="V25" s="48">
        <f t="shared" si="6"/>
        <v>13000</v>
      </c>
      <c r="W25" s="48">
        <f t="shared" si="6"/>
        <v>13000</v>
      </c>
      <c r="X25" s="48">
        <f t="shared" si="6"/>
        <v>13000</v>
      </c>
      <c r="Y25" s="73">
        <f t="shared" si="6"/>
        <v>13000</v>
      </c>
      <c r="Z25" s="48">
        <f t="shared" si="6"/>
        <v>13000</v>
      </c>
      <c r="AA25" s="48">
        <f t="shared" si="6"/>
        <v>13000</v>
      </c>
      <c r="AB25" s="48">
        <f t="shared" si="6"/>
        <v>13000</v>
      </c>
      <c r="AC25" s="73">
        <f t="shared" si="6"/>
        <v>13000</v>
      </c>
      <c r="AD25" s="48">
        <f t="shared" si="6"/>
        <v>13000</v>
      </c>
      <c r="AE25" s="48">
        <f t="shared" si="6"/>
        <v>13000</v>
      </c>
      <c r="AF25" s="48">
        <f t="shared" si="6"/>
        <v>13000</v>
      </c>
      <c r="AG25" s="73">
        <f t="shared" si="6"/>
        <v>13000</v>
      </c>
      <c r="AH25" s="48">
        <f t="shared" si="6"/>
        <v>13000</v>
      </c>
      <c r="AI25" s="48">
        <f t="shared" si="6"/>
        <v>13000</v>
      </c>
      <c r="AJ25" s="48">
        <f t="shared" si="6"/>
        <v>13000</v>
      </c>
      <c r="AK25" s="73">
        <f t="shared" si="6"/>
        <v>13000</v>
      </c>
      <c r="AL25" s="48">
        <f t="shared" si="6"/>
        <v>13000</v>
      </c>
      <c r="AM25" s="48">
        <f t="shared" si="6"/>
        <v>13000</v>
      </c>
      <c r="AN25" s="48">
        <f t="shared" si="6"/>
        <v>13000</v>
      </c>
      <c r="AO25" s="73">
        <f t="shared" si="6"/>
        <v>13000</v>
      </c>
      <c r="AP25" s="48">
        <f t="shared" si="6"/>
        <v>13000</v>
      </c>
      <c r="AQ25" s="48">
        <f t="shared" si="6"/>
        <v>13000</v>
      </c>
      <c r="AR25" s="48">
        <f t="shared" si="6"/>
        <v>13000</v>
      </c>
      <c r="AS25" s="73">
        <f t="shared" si="6"/>
        <v>13000</v>
      </c>
      <c r="AT25" s="48">
        <f t="shared" si="6"/>
        <v>13000</v>
      </c>
      <c r="AU25" s="48">
        <f t="shared" si="6"/>
        <v>13000</v>
      </c>
      <c r="AV25" s="48">
        <f t="shared" si="6"/>
        <v>13000</v>
      </c>
      <c r="AW25" s="73">
        <f t="shared" si="6"/>
        <v>13000</v>
      </c>
      <c r="AX25" s="48">
        <f t="shared" si="6"/>
        <v>13000</v>
      </c>
      <c r="AY25" s="48">
        <f t="shared" si="6"/>
        <v>13000</v>
      </c>
      <c r="AZ25" s="48">
        <f t="shared" si="6"/>
        <v>13000</v>
      </c>
      <c r="BA25" s="73">
        <f t="shared" si="6"/>
        <v>13000</v>
      </c>
      <c r="BB25" s="48">
        <f t="shared" si="6"/>
        <v>13000</v>
      </c>
      <c r="BC25" s="48">
        <f t="shared" si="6"/>
        <v>13000</v>
      </c>
      <c r="BD25" s="48">
        <f t="shared" si="6"/>
        <v>13000</v>
      </c>
      <c r="BE25" s="73">
        <f t="shared" si="6"/>
        <v>13000</v>
      </c>
    </row>
    <row r="26" spans="1:57" s="13" customFormat="1" ht="15.75">
      <c r="A26" s="38" t="s">
        <v>4</v>
      </c>
      <c r="B26" s="97"/>
      <c r="C26" s="13" t="s">
        <v>36</v>
      </c>
      <c r="D26" s="94">
        <v>0</v>
      </c>
      <c r="E26" s="94" t="s">
        <v>34</v>
      </c>
      <c r="F26" s="98">
        <v>100000</v>
      </c>
      <c r="G26" s="98">
        <f>(F26*D26)/6</f>
        <v>0</v>
      </c>
      <c r="H26" s="98">
        <f>G26</f>
        <v>0</v>
      </c>
      <c r="I26" s="98">
        <f t="shared" si="6"/>
        <v>0</v>
      </c>
      <c r="J26" s="98">
        <f t="shared" si="6"/>
        <v>0</v>
      </c>
      <c r="K26" s="98">
        <f t="shared" si="6"/>
        <v>0</v>
      </c>
      <c r="L26" s="98">
        <f t="shared" si="6"/>
        <v>0</v>
      </c>
      <c r="M26" s="98">
        <f t="shared" si="6"/>
        <v>0</v>
      </c>
      <c r="N26" s="98">
        <f t="shared" si="6"/>
        <v>0</v>
      </c>
      <c r="O26" s="98">
        <f t="shared" si="6"/>
        <v>0</v>
      </c>
      <c r="P26" s="98">
        <f t="shared" si="6"/>
        <v>0</v>
      </c>
      <c r="Q26" s="98">
        <f t="shared" si="6"/>
        <v>0</v>
      </c>
      <c r="R26" s="98">
        <f t="shared" si="6"/>
        <v>0</v>
      </c>
      <c r="S26" s="98">
        <f t="shared" si="6"/>
        <v>0</v>
      </c>
      <c r="T26" s="98">
        <f t="shared" si="6"/>
        <v>0</v>
      </c>
      <c r="U26" s="98">
        <f t="shared" si="6"/>
        <v>0</v>
      </c>
      <c r="V26" s="98">
        <f t="shared" si="6"/>
        <v>0</v>
      </c>
      <c r="W26" s="98">
        <f t="shared" si="6"/>
        <v>0</v>
      </c>
      <c r="X26" s="98">
        <f t="shared" si="6"/>
        <v>0</v>
      </c>
      <c r="Y26" s="98">
        <f t="shared" si="6"/>
        <v>0</v>
      </c>
      <c r="Z26" s="98">
        <f t="shared" si="6"/>
        <v>0</v>
      </c>
      <c r="AA26" s="98">
        <f t="shared" si="6"/>
        <v>0</v>
      </c>
      <c r="AB26" s="98">
        <f t="shared" si="6"/>
        <v>0</v>
      </c>
      <c r="AC26" s="98">
        <f t="shared" si="6"/>
        <v>0</v>
      </c>
      <c r="AD26" s="98">
        <f t="shared" si="6"/>
        <v>0</v>
      </c>
      <c r="AE26" s="98">
        <f t="shared" si="6"/>
        <v>0</v>
      </c>
      <c r="AF26" s="98">
        <f t="shared" si="6"/>
        <v>0</v>
      </c>
      <c r="AG26" s="98">
        <f t="shared" si="6"/>
        <v>0</v>
      </c>
      <c r="AH26" s="98">
        <f t="shared" si="6"/>
        <v>0</v>
      </c>
      <c r="AI26" s="98">
        <f t="shared" si="6"/>
        <v>0</v>
      </c>
      <c r="AJ26" s="98">
        <f t="shared" si="6"/>
        <v>0</v>
      </c>
      <c r="AK26" s="98">
        <f t="shared" si="6"/>
        <v>0</v>
      </c>
      <c r="AL26" s="98">
        <f t="shared" si="6"/>
        <v>0</v>
      </c>
      <c r="AM26" s="98">
        <f t="shared" si="6"/>
        <v>0</v>
      </c>
      <c r="AN26" s="98">
        <f t="shared" si="6"/>
        <v>0</v>
      </c>
      <c r="AO26" s="98">
        <f t="shared" si="6"/>
        <v>0</v>
      </c>
      <c r="AP26" s="98">
        <f t="shared" si="6"/>
        <v>0</v>
      </c>
      <c r="AQ26" s="98">
        <f t="shared" si="6"/>
        <v>0</v>
      </c>
      <c r="AR26" s="98">
        <f t="shared" si="6"/>
        <v>0</v>
      </c>
      <c r="AS26" s="98">
        <f t="shared" si="6"/>
        <v>0</v>
      </c>
      <c r="AT26" s="98">
        <f t="shared" si="6"/>
        <v>0</v>
      </c>
      <c r="AU26" s="98">
        <f t="shared" si="6"/>
        <v>0</v>
      </c>
      <c r="AV26" s="98">
        <f t="shared" si="6"/>
        <v>0</v>
      </c>
      <c r="AW26" s="98">
        <f t="shared" si="6"/>
        <v>0</v>
      </c>
      <c r="AX26" s="98">
        <f t="shared" si="6"/>
        <v>0</v>
      </c>
      <c r="AY26" s="98">
        <f t="shared" si="6"/>
        <v>0</v>
      </c>
      <c r="AZ26" s="98">
        <f t="shared" si="6"/>
        <v>0</v>
      </c>
      <c r="BA26" s="98">
        <f t="shared" si="6"/>
        <v>0</v>
      </c>
      <c r="BB26" s="98">
        <f t="shared" si="6"/>
        <v>0</v>
      </c>
      <c r="BC26" s="98">
        <f t="shared" si="6"/>
        <v>0</v>
      </c>
      <c r="BD26" s="98">
        <f t="shared" si="6"/>
        <v>0</v>
      </c>
      <c r="BE26" s="98">
        <f t="shared" si="6"/>
        <v>0</v>
      </c>
    </row>
    <row r="27" spans="1:57" s="13" customFormat="1" ht="15.75">
      <c r="A27" s="38" t="s">
        <v>134</v>
      </c>
      <c r="B27" s="97"/>
      <c r="C27" s="13" t="s">
        <v>36</v>
      </c>
      <c r="D27" s="94">
        <v>2</v>
      </c>
      <c r="E27" s="94" t="s">
        <v>34</v>
      </c>
      <c r="F27" s="98">
        <v>250000</v>
      </c>
      <c r="G27" s="98">
        <f>(F27*D27)/6</f>
        <v>83333.33333333333</v>
      </c>
      <c r="H27" s="98">
        <f>G27</f>
        <v>83333.33333333333</v>
      </c>
      <c r="I27" s="98">
        <f t="shared" si="6"/>
        <v>83333.33333333333</v>
      </c>
      <c r="J27" s="98">
        <f t="shared" si="6"/>
        <v>83333.33333333333</v>
      </c>
      <c r="K27" s="98">
        <f t="shared" si="6"/>
        <v>83333.33333333333</v>
      </c>
      <c r="L27" s="98">
        <f t="shared" si="6"/>
        <v>83333.33333333333</v>
      </c>
      <c r="M27" s="98">
        <f t="shared" si="6"/>
        <v>83333.33333333333</v>
      </c>
      <c r="N27" s="98">
        <f t="shared" si="6"/>
        <v>83333.33333333333</v>
      </c>
      <c r="O27" s="98">
        <f t="shared" si="6"/>
        <v>83333.33333333333</v>
      </c>
      <c r="P27" s="98">
        <f t="shared" si="6"/>
        <v>83333.33333333333</v>
      </c>
      <c r="Q27" s="98">
        <f t="shared" si="6"/>
        <v>83333.33333333333</v>
      </c>
      <c r="R27" s="98">
        <f t="shared" si="6"/>
        <v>83333.33333333333</v>
      </c>
      <c r="S27" s="98">
        <f t="shared" si="6"/>
        <v>83333.33333333333</v>
      </c>
      <c r="T27" s="98">
        <f t="shared" si="6"/>
        <v>83333.33333333333</v>
      </c>
      <c r="U27" s="98">
        <f t="shared" si="6"/>
        <v>83333.33333333333</v>
      </c>
      <c r="V27" s="98">
        <f t="shared" si="6"/>
        <v>83333.33333333333</v>
      </c>
      <c r="W27" s="98">
        <f t="shared" si="6"/>
        <v>83333.33333333333</v>
      </c>
      <c r="X27" s="98">
        <f t="shared" si="6"/>
        <v>83333.33333333333</v>
      </c>
      <c r="Y27" s="98">
        <f t="shared" si="6"/>
        <v>83333.33333333333</v>
      </c>
      <c r="Z27" s="98">
        <f t="shared" si="6"/>
        <v>83333.33333333333</v>
      </c>
      <c r="AA27" s="98">
        <f t="shared" si="6"/>
        <v>83333.33333333333</v>
      </c>
      <c r="AB27" s="98">
        <f t="shared" si="6"/>
        <v>83333.33333333333</v>
      </c>
      <c r="AC27" s="98">
        <f t="shared" si="6"/>
        <v>83333.33333333333</v>
      </c>
      <c r="AD27" s="98">
        <f t="shared" si="6"/>
        <v>83333.33333333333</v>
      </c>
      <c r="AE27" s="98">
        <f t="shared" si="6"/>
        <v>83333.33333333333</v>
      </c>
      <c r="AF27" s="98">
        <f t="shared" si="6"/>
        <v>83333.33333333333</v>
      </c>
      <c r="AG27" s="98">
        <f t="shared" si="6"/>
        <v>83333.33333333333</v>
      </c>
      <c r="AH27" s="98">
        <f t="shared" si="6"/>
        <v>83333.33333333333</v>
      </c>
      <c r="AI27" s="98">
        <f t="shared" si="6"/>
        <v>83333.33333333333</v>
      </c>
      <c r="AJ27" s="98">
        <f t="shared" si="6"/>
        <v>83333.33333333333</v>
      </c>
      <c r="AK27" s="98">
        <f t="shared" si="6"/>
        <v>83333.33333333333</v>
      </c>
      <c r="AL27" s="98">
        <f t="shared" si="6"/>
        <v>83333.33333333333</v>
      </c>
      <c r="AM27" s="98">
        <f t="shared" si="6"/>
        <v>83333.33333333333</v>
      </c>
      <c r="AN27" s="98">
        <f t="shared" si="6"/>
        <v>83333.33333333333</v>
      </c>
      <c r="AO27" s="98">
        <f t="shared" si="6"/>
        <v>83333.33333333333</v>
      </c>
      <c r="AP27" s="98">
        <f t="shared" si="6"/>
        <v>83333.33333333333</v>
      </c>
      <c r="AQ27" s="98">
        <f t="shared" si="6"/>
        <v>83333.33333333333</v>
      </c>
      <c r="AR27" s="98">
        <f t="shared" si="6"/>
        <v>83333.33333333333</v>
      </c>
      <c r="AS27" s="98">
        <f t="shared" si="6"/>
        <v>83333.33333333333</v>
      </c>
      <c r="AT27" s="98">
        <f t="shared" si="6"/>
        <v>83333.33333333333</v>
      </c>
      <c r="AU27" s="98">
        <f t="shared" si="6"/>
        <v>83333.33333333333</v>
      </c>
      <c r="AV27" s="98">
        <f t="shared" si="6"/>
        <v>83333.33333333333</v>
      </c>
      <c r="AW27" s="98">
        <f t="shared" si="6"/>
        <v>83333.33333333333</v>
      </c>
      <c r="AX27" s="98">
        <f t="shared" si="6"/>
        <v>83333.33333333333</v>
      </c>
      <c r="AY27" s="98">
        <f t="shared" si="6"/>
        <v>83333.33333333333</v>
      </c>
      <c r="AZ27" s="98">
        <f t="shared" si="6"/>
        <v>83333.33333333333</v>
      </c>
      <c r="BA27" s="98">
        <f t="shared" si="6"/>
        <v>83333.33333333333</v>
      </c>
      <c r="BB27" s="98">
        <f t="shared" si="6"/>
        <v>83333.33333333333</v>
      </c>
      <c r="BC27" s="98">
        <f t="shared" si="6"/>
        <v>83333.33333333333</v>
      </c>
      <c r="BD27" s="98">
        <f t="shared" si="6"/>
        <v>83333.33333333333</v>
      </c>
      <c r="BE27" s="98">
        <f t="shared" si="6"/>
        <v>83333.33333333333</v>
      </c>
    </row>
    <row r="28" spans="1:57" s="13" customFormat="1" ht="15.75">
      <c r="A28" s="38" t="s">
        <v>67</v>
      </c>
      <c r="B28" s="18"/>
      <c r="C28" s="13" t="s">
        <v>37</v>
      </c>
      <c r="D28" s="71">
        <v>1</v>
      </c>
      <c r="E28" s="19" t="s">
        <v>34</v>
      </c>
      <c r="F28" s="48">
        <v>250000</v>
      </c>
      <c r="G28" s="98">
        <f>(F28*D28)/7</f>
        <v>35714.28571428572</v>
      </c>
      <c r="H28" s="98">
        <f aca="true" t="shared" si="7" ref="H28:W29">G28</f>
        <v>35714.28571428572</v>
      </c>
      <c r="I28" s="48">
        <f t="shared" si="7"/>
        <v>35714.28571428572</v>
      </c>
      <c r="J28" s="48">
        <f t="shared" si="7"/>
        <v>35714.28571428572</v>
      </c>
      <c r="K28" s="48">
        <f t="shared" si="7"/>
        <v>35714.28571428572</v>
      </c>
      <c r="L28" s="48">
        <f t="shared" si="7"/>
        <v>35714.28571428572</v>
      </c>
      <c r="M28" s="48">
        <f t="shared" si="7"/>
        <v>35714.28571428572</v>
      </c>
      <c r="N28" s="48">
        <f t="shared" si="7"/>
        <v>35714.28571428572</v>
      </c>
      <c r="O28" s="48">
        <f t="shared" si="7"/>
        <v>35714.28571428572</v>
      </c>
      <c r="P28" s="48">
        <f t="shared" si="7"/>
        <v>35714.28571428572</v>
      </c>
      <c r="Q28" s="73">
        <f t="shared" si="7"/>
        <v>35714.28571428572</v>
      </c>
      <c r="R28" s="48">
        <f t="shared" si="6"/>
        <v>35714.28571428572</v>
      </c>
      <c r="S28" s="48">
        <f t="shared" si="6"/>
        <v>35714.28571428572</v>
      </c>
      <c r="T28" s="48">
        <f t="shared" si="6"/>
        <v>35714.28571428572</v>
      </c>
      <c r="U28" s="73">
        <f t="shared" si="6"/>
        <v>35714.28571428572</v>
      </c>
      <c r="V28" s="48">
        <f t="shared" si="6"/>
        <v>35714.28571428572</v>
      </c>
      <c r="W28" s="48">
        <f t="shared" si="6"/>
        <v>35714.28571428572</v>
      </c>
      <c r="X28" s="48">
        <f t="shared" si="6"/>
        <v>35714.28571428572</v>
      </c>
      <c r="Y28" s="73">
        <f aca="true" t="shared" si="8" ref="Y28:BE29">X28</f>
        <v>35714.28571428572</v>
      </c>
      <c r="Z28" s="48">
        <f t="shared" si="8"/>
        <v>35714.28571428572</v>
      </c>
      <c r="AA28" s="48">
        <f t="shared" si="8"/>
        <v>35714.28571428572</v>
      </c>
      <c r="AB28" s="48">
        <f t="shared" si="8"/>
        <v>35714.28571428572</v>
      </c>
      <c r="AC28" s="73">
        <f t="shared" si="8"/>
        <v>35714.28571428572</v>
      </c>
      <c r="AD28" s="48">
        <f t="shared" si="8"/>
        <v>35714.28571428572</v>
      </c>
      <c r="AE28" s="48">
        <f t="shared" si="8"/>
        <v>35714.28571428572</v>
      </c>
      <c r="AF28" s="48">
        <f t="shared" si="8"/>
        <v>35714.28571428572</v>
      </c>
      <c r="AG28" s="73">
        <f t="shared" si="8"/>
        <v>35714.28571428572</v>
      </c>
      <c r="AH28" s="48">
        <f t="shared" si="8"/>
        <v>35714.28571428572</v>
      </c>
      <c r="AI28" s="48">
        <f t="shared" si="8"/>
        <v>35714.28571428572</v>
      </c>
      <c r="AJ28" s="48">
        <f t="shared" si="8"/>
        <v>35714.28571428572</v>
      </c>
      <c r="AK28" s="73">
        <f t="shared" si="8"/>
        <v>35714.28571428572</v>
      </c>
      <c r="AL28" s="48">
        <f t="shared" si="8"/>
        <v>35714.28571428572</v>
      </c>
      <c r="AM28" s="48">
        <f t="shared" si="8"/>
        <v>35714.28571428572</v>
      </c>
      <c r="AN28" s="48">
        <f t="shared" si="8"/>
        <v>35714.28571428572</v>
      </c>
      <c r="AO28" s="73">
        <f t="shared" si="8"/>
        <v>35714.28571428572</v>
      </c>
      <c r="AP28" s="48">
        <f t="shared" si="8"/>
        <v>35714.28571428572</v>
      </c>
      <c r="AQ28" s="48">
        <f t="shared" si="8"/>
        <v>35714.28571428572</v>
      </c>
      <c r="AR28" s="48">
        <f t="shared" si="8"/>
        <v>35714.28571428572</v>
      </c>
      <c r="AS28" s="73">
        <f t="shared" si="8"/>
        <v>35714.28571428572</v>
      </c>
      <c r="AT28" s="48">
        <f t="shared" si="8"/>
        <v>35714.28571428572</v>
      </c>
      <c r="AU28" s="48">
        <f t="shared" si="8"/>
        <v>35714.28571428572</v>
      </c>
      <c r="AV28" s="48">
        <f t="shared" si="8"/>
        <v>35714.28571428572</v>
      </c>
      <c r="AW28" s="73">
        <f t="shared" si="8"/>
        <v>35714.28571428572</v>
      </c>
      <c r="AX28" s="48">
        <f t="shared" si="8"/>
        <v>35714.28571428572</v>
      </c>
      <c r="AY28" s="48">
        <f t="shared" si="8"/>
        <v>35714.28571428572</v>
      </c>
      <c r="AZ28" s="48">
        <f t="shared" si="8"/>
        <v>35714.28571428572</v>
      </c>
      <c r="BA28" s="73">
        <f t="shared" si="8"/>
        <v>35714.28571428572</v>
      </c>
      <c r="BB28" s="48">
        <f t="shared" si="8"/>
        <v>35714.28571428572</v>
      </c>
      <c r="BC28" s="48">
        <f t="shared" si="8"/>
        <v>35714.28571428572</v>
      </c>
      <c r="BD28" s="48">
        <f t="shared" si="8"/>
        <v>35714.28571428572</v>
      </c>
      <c r="BE28" s="73">
        <f t="shared" si="8"/>
        <v>35714.28571428572</v>
      </c>
    </row>
    <row r="29" spans="1:57" s="13" customFormat="1" ht="15.75">
      <c r="A29" s="38" t="s">
        <v>31</v>
      </c>
      <c r="B29" s="18"/>
      <c r="C29" s="13" t="s">
        <v>37</v>
      </c>
      <c r="D29" s="71">
        <v>4</v>
      </c>
      <c r="E29" s="19" t="s">
        <v>34</v>
      </c>
      <c r="F29" s="48">
        <v>15000</v>
      </c>
      <c r="G29" s="98">
        <f>(F29*D29)/5</f>
        <v>12000</v>
      </c>
      <c r="H29" s="98">
        <f t="shared" si="7"/>
        <v>12000</v>
      </c>
      <c r="I29" s="48">
        <f t="shared" si="7"/>
        <v>12000</v>
      </c>
      <c r="J29" s="48">
        <f t="shared" si="7"/>
        <v>12000</v>
      </c>
      <c r="K29" s="48">
        <f t="shared" si="7"/>
        <v>12000</v>
      </c>
      <c r="L29" s="48">
        <f t="shared" si="7"/>
        <v>12000</v>
      </c>
      <c r="M29" s="48">
        <f t="shared" si="7"/>
        <v>12000</v>
      </c>
      <c r="N29" s="48">
        <f t="shared" si="7"/>
        <v>12000</v>
      </c>
      <c r="O29" s="48">
        <f t="shared" si="7"/>
        <v>12000</v>
      </c>
      <c r="P29" s="48">
        <f t="shared" si="7"/>
        <v>12000</v>
      </c>
      <c r="Q29" s="73">
        <f t="shared" si="7"/>
        <v>12000</v>
      </c>
      <c r="R29" s="48">
        <f t="shared" si="7"/>
        <v>12000</v>
      </c>
      <c r="S29" s="48">
        <f t="shared" si="7"/>
        <v>12000</v>
      </c>
      <c r="T29" s="48">
        <f t="shared" si="7"/>
        <v>12000</v>
      </c>
      <c r="U29" s="73">
        <f t="shared" si="7"/>
        <v>12000</v>
      </c>
      <c r="V29" s="48">
        <f t="shared" si="7"/>
        <v>12000</v>
      </c>
      <c r="W29" s="48">
        <f t="shared" si="7"/>
        <v>12000</v>
      </c>
      <c r="X29" s="48">
        <f aca="true" t="shared" si="9" ref="X29:AS29">W29</f>
        <v>12000</v>
      </c>
      <c r="Y29" s="73">
        <f t="shared" si="9"/>
        <v>12000</v>
      </c>
      <c r="Z29" s="48">
        <f t="shared" si="9"/>
        <v>12000</v>
      </c>
      <c r="AA29" s="48">
        <f t="shared" si="9"/>
        <v>12000</v>
      </c>
      <c r="AB29" s="48">
        <f t="shared" si="9"/>
        <v>12000</v>
      </c>
      <c r="AC29" s="73">
        <f t="shared" si="9"/>
        <v>12000</v>
      </c>
      <c r="AD29" s="48">
        <f t="shared" si="9"/>
        <v>12000</v>
      </c>
      <c r="AE29" s="48">
        <f t="shared" si="9"/>
        <v>12000</v>
      </c>
      <c r="AF29" s="48">
        <f t="shared" si="9"/>
        <v>12000</v>
      </c>
      <c r="AG29" s="73">
        <f t="shared" si="9"/>
        <v>12000</v>
      </c>
      <c r="AH29" s="48">
        <f t="shared" si="9"/>
        <v>12000</v>
      </c>
      <c r="AI29" s="48">
        <f t="shared" si="9"/>
        <v>12000</v>
      </c>
      <c r="AJ29" s="48">
        <f t="shared" si="9"/>
        <v>12000</v>
      </c>
      <c r="AK29" s="73">
        <f t="shared" si="9"/>
        <v>12000</v>
      </c>
      <c r="AL29" s="48">
        <f t="shared" si="9"/>
        <v>12000</v>
      </c>
      <c r="AM29" s="48">
        <f t="shared" si="9"/>
        <v>12000</v>
      </c>
      <c r="AN29" s="48">
        <f t="shared" si="9"/>
        <v>12000</v>
      </c>
      <c r="AO29" s="73">
        <f t="shared" si="9"/>
        <v>12000</v>
      </c>
      <c r="AP29" s="48">
        <f t="shared" si="9"/>
        <v>12000</v>
      </c>
      <c r="AQ29" s="48">
        <f t="shared" si="9"/>
        <v>12000</v>
      </c>
      <c r="AR29" s="48">
        <f t="shared" si="9"/>
        <v>12000</v>
      </c>
      <c r="AS29" s="73">
        <f t="shared" si="9"/>
        <v>12000</v>
      </c>
      <c r="AT29" s="48">
        <f t="shared" si="8"/>
        <v>12000</v>
      </c>
      <c r="AU29" s="48">
        <f t="shared" si="8"/>
        <v>12000</v>
      </c>
      <c r="AV29" s="48">
        <f t="shared" si="8"/>
        <v>12000</v>
      </c>
      <c r="AW29" s="73">
        <f t="shared" si="8"/>
        <v>12000</v>
      </c>
      <c r="AX29" s="48">
        <f t="shared" si="8"/>
        <v>12000</v>
      </c>
      <c r="AY29" s="48">
        <f t="shared" si="8"/>
        <v>12000</v>
      </c>
      <c r="AZ29" s="48">
        <f t="shared" si="8"/>
        <v>12000</v>
      </c>
      <c r="BA29" s="73">
        <f t="shared" si="8"/>
        <v>12000</v>
      </c>
      <c r="BB29" s="48">
        <f t="shared" si="8"/>
        <v>12000</v>
      </c>
      <c r="BC29" s="48">
        <f t="shared" si="8"/>
        <v>12000</v>
      </c>
      <c r="BD29" s="48">
        <f t="shared" si="8"/>
        <v>12000</v>
      </c>
      <c r="BE29" s="73">
        <f t="shared" si="8"/>
        <v>12000</v>
      </c>
    </row>
    <row r="30" spans="1:57" s="13" customFormat="1" ht="15.75">
      <c r="A30" s="82" t="s">
        <v>38</v>
      </c>
      <c r="B30" s="18"/>
      <c r="D30" s="71"/>
      <c r="E30" s="19"/>
      <c r="F30" s="48"/>
      <c r="G30" s="110">
        <f>SUM(G23:G29)</f>
        <v>198047.61904761902</v>
      </c>
      <c r="H30" s="85">
        <f aca="true" t="shared" si="10" ref="H30:BE30">SUM(H23:H29)</f>
        <v>198047.61904761902</v>
      </c>
      <c r="I30" s="85">
        <f t="shared" si="10"/>
        <v>198047.61904761902</v>
      </c>
      <c r="J30" s="85">
        <f t="shared" si="10"/>
        <v>198047.61904761902</v>
      </c>
      <c r="K30" s="85">
        <f t="shared" si="10"/>
        <v>198047.61904761902</v>
      </c>
      <c r="L30" s="85">
        <f t="shared" si="10"/>
        <v>198047.61904761902</v>
      </c>
      <c r="M30" s="85">
        <f t="shared" si="10"/>
        <v>198047.61904761902</v>
      </c>
      <c r="N30" s="85">
        <f t="shared" si="10"/>
        <v>198047.61904761902</v>
      </c>
      <c r="O30" s="85">
        <f t="shared" si="10"/>
        <v>198047.61904761902</v>
      </c>
      <c r="P30" s="85">
        <f t="shared" si="10"/>
        <v>198047.61904761902</v>
      </c>
      <c r="Q30" s="104">
        <f t="shared" si="10"/>
        <v>198047.61904761902</v>
      </c>
      <c r="R30" s="85">
        <f t="shared" si="10"/>
        <v>198047.61904761902</v>
      </c>
      <c r="S30" s="85">
        <f t="shared" si="10"/>
        <v>198047.61904761902</v>
      </c>
      <c r="T30" s="85">
        <f t="shared" si="10"/>
        <v>198047.61904761902</v>
      </c>
      <c r="U30" s="104">
        <f t="shared" si="10"/>
        <v>198047.61904761902</v>
      </c>
      <c r="V30" s="85">
        <f t="shared" si="10"/>
        <v>198047.61904761902</v>
      </c>
      <c r="W30" s="85">
        <f t="shared" si="10"/>
        <v>198047.61904761902</v>
      </c>
      <c r="X30" s="85">
        <f t="shared" si="10"/>
        <v>198047.61904761902</v>
      </c>
      <c r="Y30" s="104">
        <f t="shared" si="10"/>
        <v>198047.61904761902</v>
      </c>
      <c r="Z30" s="85">
        <f t="shared" si="10"/>
        <v>198047.61904761902</v>
      </c>
      <c r="AA30" s="85">
        <f t="shared" si="10"/>
        <v>198047.61904761902</v>
      </c>
      <c r="AB30" s="85">
        <f t="shared" si="10"/>
        <v>198047.61904761902</v>
      </c>
      <c r="AC30" s="104">
        <f t="shared" si="10"/>
        <v>198047.61904761902</v>
      </c>
      <c r="AD30" s="85">
        <f t="shared" si="10"/>
        <v>198047.61904761902</v>
      </c>
      <c r="AE30" s="85">
        <f t="shared" si="10"/>
        <v>198047.61904761902</v>
      </c>
      <c r="AF30" s="85">
        <f t="shared" si="10"/>
        <v>198047.61904761902</v>
      </c>
      <c r="AG30" s="104">
        <f t="shared" si="10"/>
        <v>198047.61904761902</v>
      </c>
      <c r="AH30" s="85">
        <f t="shared" si="10"/>
        <v>198047.61904761902</v>
      </c>
      <c r="AI30" s="85">
        <f t="shared" si="10"/>
        <v>198047.61904761902</v>
      </c>
      <c r="AJ30" s="85">
        <f t="shared" si="10"/>
        <v>198047.61904761902</v>
      </c>
      <c r="AK30" s="104">
        <f t="shared" si="10"/>
        <v>198047.61904761902</v>
      </c>
      <c r="AL30" s="85">
        <f t="shared" si="10"/>
        <v>198047.61904761902</v>
      </c>
      <c r="AM30" s="85">
        <f t="shared" si="10"/>
        <v>198047.61904761902</v>
      </c>
      <c r="AN30" s="85">
        <f t="shared" si="10"/>
        <v>198047.61904761902</v>
      </c>
      <c r="AO30" s="104">
        <f t="shared" si="10"/>
        <v>198047.61904761902</v>
      </c>
      <c r="AP30" s="85">
        <f t="shared" si="10"/>
        <v>198047.61904761902</v>
      </c>
      <c r="AQ30" s="85">
        <f t="shared" si="10"/>
        <v>198047.61904761902</v>
      </c>
      <c r="AR30" s="85">
        <f t="shared" si="10"/>
        <v>198047.61904761902</v>
      </c>
      <c r="AS30" s="104">
        <f t="shared" si="10"/>
        <v>198047.61904761902</v>
      </c>
      <c r="AT30" s="85">
        <f t="shared" si="10"/>
        <v>198047.61904761902</v>
      </c>
      <c r="AU30" s="85">
        <f t="shared" si="10"/>
        <v>198047.61904761902</v>
      </c>
      <c r="AV30" s="85">
        <f t="shared" si="10"/>
        <v>198047.61904761902</v>
      </c>
      <c r="AW30" s="104">
        <f t="shared" si="10"/>
        <v>198047.61904761902</v>
      </c>
      <c r="AX30" s="85">
        <f t="shared" si="10"/>
        <v>198047.61904761902</v>
      </c>
      <c r="AY30" s="85">
        <f t="shared" si="10"/>
        <v>198047.61904761902</v>
      </c>
      <c r="AZ30" s="85">
        <f t="shared" si="10"/>
        <v>198047.61904761902</v>
      </c>
      <c r="BA30" s="104">
        <f t="shared" si="10"/>
        <v>198047.61904761902</v>
      </c>
      <c r="BB30" s="85">
        <f t="shared" si="10"/>
        <v>198047.61904761902</v>
      </c>
      <c r="BC30" s="85">
        <f t="shared" si="10"/>
        <v>198047.61904761902</v>
      </c>
      <c r="BD30" s="85">
        <f t="shared" si="10"/>
        <v>198047.61904761902</v>
      </c>
      <c r="BE30" s="104">
        <f t="shared" si="10"/>
        <v>198047.61904761902</v>
      </c>
    </row>
    <row r="31" spans="1:57" s="13" customFormat="1" ht="18" customHeight="1">
      <c r="A31" s="105" t="s">
        <v>95</v>
      </c>
      <c r="B31" s="129"/>
      <c r="D31" s="78"/>
      <c r="E31" s="195"/>
      <c r="F31" s="78"/>
      <c r="G31" s="108"/>
      <c r="H31" s="98"/>
      <c r="I31" s="48"/>
      <c r="J31" s="48"/>
      <c r="K31" s="48"/>
      <c r="L31" s="48"/>
      <c r="M31" s="48"/>
      <c r="N31" s="48"/>
      <c r="O31" s="48"/>
      <c r="P31" s="48"/>
      <c r="Q31" s="73"/>
      <c r="R31" s="48"/>
      <c r="S31" s="48"/>
      <c r="T31" s="48"/>
      <c r="U31" s="73"/>
      <c r="V31" s="48"/>
      <c r="W31" s="48"/>
      <c r="X31" s="48"/>
      <c r="Y31" s="73"/>
      <c r="Z31" s="48"/>
      <c r="AA31" s="48"/>
      <c r="AB31" s="48"/>
      <c r="AC31" s="73"/>
      <c r="AD31" s="48"/>
      <c r="AE31" s="48"/>
      <c r="AF31" s="48"/>
      <c r="AG31" s="73"/>
      <c r="AH31" s="48"/>
      <c r="AI31" s="48"/>
      <c r="AJ31" s="48"/>
      <c r="AK31" s="73"/>
      <c r="AL31" s="48"/>
      <c r="AM31" s="48"/>
      <c r="AN31" s="48"/>
      <c r="AO31" s="73"/>
      <c r="AP31" s="48"/>
      <c r="AQ31" s="48"/>
      <c r="AR31" s="48"/>
      <c r="AS31" s="73"/>
      <c r="AT31" s="48"/>
      <c r="AU31" s="48"/>
      <c r="AV31" s="48"/>
      <c r="AW31" s="73"/>
      <c r="AX31" s="48"/>
      <c r="AY31" s="48"/>
      <c r="AZ31" s="48"/>
      <c r="BA31" s="73"/>
      <c r="BB31" s="48"/>
      <c r="BC31" s="48"/>
      <c r="BD31" s="48"/>
      <c r="BE31" s="73"/>
    </row>
    <row r="32" spans="1:57" s="13" customFormat="1" ht="18">
      <c r="A32" s="38" t="s">
        <v>105</v>
      </c>
      <c r="B32" s="18"/>
      <c r="C32" s="13" t="s">
        <v>61</v>
      </c>
      <c r="D32" s="71">
        <v>75</v>
      </c>
      <c r="E32" s="19" t="s">
        <v>35</v>
      </c>
      <c r="F32" s="48">
        <v>1500</v>
      </c>
      <c r="G32" s="98">
        <f>F32*D32</f>
        <v>112500</v>
      </c>
      <c r="H32" s="98">
        <f aca="true" t="shared" si="11" ref="H32:BE32">G32</f>
        <v>112500</v>
      </c>
      <c r="I32" s="48">
        <f t="shared" si="11"/>
        <v>112500</v>
      </c>
      <c r="J32" s="48">
        <f t="shared" si="11"/>
        <v>112500</v>
      </c>
      <c r="K32" s="48">
        <f t="shared" si="11"/>
        <v>112500</v>
      </c>
      <c r="L32" s="48">
        <f t="shared" si="11"/>
        <v>112500</v>
      </c>
      <c r="M32" s="48">
        <f t="shared" si="11"/>
        <v>112500</v>
      </c>
      <c r="N32" s="48">
        <f t="shared" si="11"/>
        <v>112500</v>
      </c>
      <c r="O32" s="48">
        <f t="shared" si="11"/>
        <v>112500</v>
      </c>
      <c r="P32" s="48">
        <f t="shared" si="11"/>
        <v>112500</v>
      </c>
      <c r="Q32" s="73">
        <f t="shared" si="11"/>
        <v>112500</v>
      </c>
      <c r="R32" s="48">
        <f t="shared" si="11"/>
        <v>112500</v>
      </c>
      <c r="S32" s="48">
        <f t="shared" si="11"/>
        <v>112500</v>
      </c>
      <c r="T32" s="48">
        <f t="shared" si="11"/>
        <v>112500</v>
      </c>
      <c r="U32" s="73">
        <f t="shared" si="11"/>
        <v>112500</v>
      </c>
      <c r="V32" s="48">
        <f t="shared" si="11"/>
        <v>112500</v>
      </c>
      <c r="W32" s="48">
        <f t="shared" si="11"/>
        <v>112500</v>
      </c>
      <c r="X32" s="48">
        <f t="shared" si="11"/>
        <v>112500</v>
      </c>
      <c r="Y32" s="73">
        <f t="shared" si="11"/>
        <v>112500</v>
      </c>
      <c r="Z32" s="48">
        <f t="shared" si="11"/>
        <v>112500</v>
      </c>
      <c r="AA32" s="48">
        <f t="shared" si="11"/>
        <v>112500</v>
      </c>
      <c r="AB32" s="48">
        <f t="shared" si="11"/>
        <v>112500</v>
      </c>
      <c r="AC32" s="73">
        <f t="shared" si="11"/>
        <v>112500</v>
      </c>
      <c r="AD32" s="48">
        <f t="shared" si="11"/>
        <v>112500</v>
      </c>
      <c r="AE32" s="48">
        <f t="shared" si="11"/>
        <v>112500</v>
      </c>
      <c r="AF32" s="48">
        <f t="shared" si="11"/>
        <v>112500</v>
      </c>
      <c r="AG32" s="73">
        <f t="shared" si="11"/>
        <v>112500</v>
      </c>
      <c r="AH32" s="48">
        <f t="shared" si="11"/>
        <v>112500</v>
      </c>
      <c r="AI32" s="48">
        <f t="shared" si="11"/>
        <v>112500</v>
      </c>
      <c r="AJ32" s="48">
        <f t="shared" si="11"/>
        <v>112500</v>
      </c>
      <c r="AK32" s="73">
        <f t="shared" si="11"/>
        <v>112500</v>
      </c>
      <c r="AL32" s="48">
        <f t="shared" si="11"/>
        <v>112500</v>
      </c>
      <c r="AM32" s="48">
        <f t="shared" si="11"/>
        <v>112500</v>
      </c>
      <c r="AN32" s="48">
        <f t="shared" si="11"/>
        <v>112500</v>
      </c>
      <c r="AO32" s="73">
        <f t="shared" si="11"/>
        <v>112500</v>
      </c>
      <c r="AP32" s="48">
        <f t="shared" si="11"/>
        <v>112500</v>
      </c>
      <c r="AQ32" s="48">
        <f t="shared" si="11"/>
        <v>112500</v>
      </c>
      <c r="AR32" s="48">
        <f t="shared" si="11"/>
        <v>112500</v>
      </c>
      <c r="AS32" s="73">
        <f t="shared" si="11"/>
        <v>112500</v>
      </c>
      <c r="AT32" s="48">
        <f t="shared" si="11"/>
        <v>112500</v>
      </c>
      <c r="AU32" s="48">
        <f t="shared" si="11"/>
        <v>112500</v>
      </c>
      <c r="AV32" s="48">
        <f t="shared" si="11"/>
        <v>112500</v>
      </c>
      <c r="AW32" s="73">
        <f t="shared" si="11"/>
        <v>112500</v>
      </c>
      <c r="AX32" s="48">
        <f t="shared" si="11"/>
        <v>112500</v>
      </c>
      <c r="AY32" s="48">
        <f t="shared" si="11"/>
        <v>112500</v>
      </c>
      <c r="AZ32" s="48">
        <f t="shared" si="11"/>
        <v>112500</v>
      </c>
      <c r="BA32" s="73">
        <f t="shared" si="11"/>
        <v>112500</v>
      </c>
      <c r="BB32" s="48">
        <f t="shared" si="11"/>
        <v>112500</v>
      </c>
      <c r="BC32" s="48">
        <f t="shared" si="11"/>
        <v>112500</v>
      </c>
      <c r="BD32" s="48">
        <f t="shared" si="11"/>
        <v>112500</v>
      </c>
      <c r="BE32" s="73">
        <f t="shared" si="11"/>
        <v>112500</v>
      </c>
    </row>
    <row r="33" spans="1:57" s="13" customFormat="1" ht="18">
      <c r="A33" s="38" t="s">
        <v>106</v>
      </c>
      <c r="B33" s="18"/>
      <c r="D33" s="71">
        <f>(238*1000*60)/10000*0.5</f>
        <v>714</v>
      </c>
      <c r="E33" s="19" t="s">
        <v>81</v>
      </c>
      <c r="F33" s="48">
        <v>2000</v>
      </c>
      <c r="G33" s="98">
        <f>F33*D33*0.1</f>
        <v>142800</v>
      </c>
      <c r="H33" s="98"/>
      <c r="I33" s="98"/>
      <c r="J33" s="98"/>
      <c r="K33" s="98"/>
      <c r="L33" s="98"/>
      <c r="M33" s="98"/>
      <c r="N33" s="98"/>
      <c r="O33" s="98">
        <f aca="true" t="shared" si="12" ref="O33:BE33">$G$33</f>
        <v>142800</v>
      </c>
      <c r="P33" s="98">
        <f t="shared" si="12"/>
        <v>142800</v>
      </c>
      <c r="Q33" s="98">
        <f t="shared" si="12"/>
        <v>142800</v>
      </c>
      <c r="R33" s="98">
        <f t="shared" si="12"/>
        <v>142800</v>
      </c>
      <c r="S33" s="98">
        <f t="shared" si="12"/>
        <v>142800</v>
      </c>
      <c r="T33" s="98">
        <f t="shared" si="12"/>
        <v>142800</v>
      </c>
      <c r="U33" s="98">
        <f t="shared" si="12"/>
        <v>142800</v>
      </c>
      <c r="V33" s="98">
        <f t="shared" si="12"/>
        <v>142800</v>
      </c>
      <c r="W33" s="98">
        <f t="shared" si="12"/>
        <v>142800</v>
      </c>
      <c r="X33" s="98">
        <f t="shared" si="12"/>
        <v>142800</v>
      </c>
      <c r="Y33" s="98">
        <f t="shared" si="12"/>
        <v>142800</v>
      </c>
      <c r="Z33" s="98">
        <f t="shared" si="12"/>
        <v>142800</v>
      </c>
      <c r="AA33" s="98">
        <f t="shared" si="12"/>
        <v>142800</v>
      </c>
      <c r="AB33" s="98">
        <f t="shared" si="12"/>
        <v>142800</v>
      </c>
      <c r="AC33" s="98">
        <f t="shared" si="12"/>
        <v>142800</v>
      </c>
      <c r="AD33" s="98">
        <f t="shared" si="12"/>
        <v>142800</v>
      </c>
      <c r="AE33" s="98">
        <f t="shared" si="12"/>
        <v>142800</v>
      </c>
      <c r="AF33" s="98">
        <f t="shared" si="12"/>
        <v>142800</v>
      </c>
      <c r="AG33" s="98">
        <f t="shared" si="12"/>
        <v>142800</v>
      </c>
      <c r="AH33" s="98">
        <f t="shared" si="12"/>
        <v>142800</v>
      </c>
      <c r="AI33" s="98">
        <f t="shared" si="12"/>
        <v>142800</v>
      </c>
      <c r="AJ33" s="98">
        <f t="shared" si="12"/>
        <v>142800</v>
      </c>
      <c r="AK33" s="98">
        <f t="shared" si="12"/>
        <v>142800</v>
      </c>
      <c r="AL33" s="98">
        <f t="shared" si="12"/>
        <v>142800</v>
      </c>
      <c r="AM33" s="98">
        <f t="shared" si="12"/>
        <v>142800</v>
      </c>
      <c r="AN33" s="98">
        <f t="shared" si="12"/>
        <v>142800</v>
      </c>
      <c r="AO33" s="98">
        <f t="shared" si="12"/>
        <v>142800</v>
      </c>
      <c r="AP33" s="98">
        <f t="shared" si="12"/>
        <v>142800</v>
      </c>
      <c r="AQ33" s="98">
        <f t="shared" si="12"/>
        <v>142800</v>
      </c>
      <c r="AR33" s="98">
        <f t="shared" si="12"/>
        <v>142800</v>
      </c>
      <c r="AS33" s="98">
        <f t="shared" si="12"/>
        <v>142800</v>
      </c>
      <c r="AT33" s="98">
        <f t="shared" si="12"/>
        <v>142800</v>
      </c>
      <c r="AU33" s="98">
        <f t="shared" si="12"/>
        <v>142800</v>
      </c>
      <c r="AV33" s="98">
        <f t="shared" si="12"/>
        <v>142800</v>
      </c>
      <c r="AW33" s="98">
        <f t="shared" si="12"/>
        <v>142800</v>
      </c>
      <c r="AX33" s="98">
        <f t="shared" si="12"/>
        <v>142800</v>
      </c>
      <c r="AY33" s="98">
        <f t="shared" si="12"/>
        <v>142800</v>
      </c>
      <c r="AZ33" s="98">
        <f t="shared" si="12"/>
        <v>142800</v>
      </c>
      <c r="BA33" s="98">
        <f t="shared" si="12"/>
        <v>142800</v>
      </c>
      <c r="BB33" s="98">
        <f t="shared" si="12"/>
        <v>142800</v>
      </c>
      <c r="BC33" s="98">
        <f t="shared" si="12"/>
        <v>142800</v>
      </c>
      <c r="BD33" s="98">
        <f t="shared" si="12"/>
        <v>142800</v>
      </c>
      <c r="BE33" s="98">
        <f t="shared" si="12"/>
        <v>142800</v>
      </c>
    </row>
    <row r="34" spans="1:57" s="13" customFormat="1" ht="15.75">
      <c r="A34" s="38" t="s">
        <v>62</v>
      </c>
      <c r="B34" s="18"/>
      <c r="C34" s="13" t="s">
        <v>70</v>
      </c>
      <c r="D34" s="71">
        <v>1000</v>
      </c>
      <c r="E34" s="19" t="s">
        <v>35</v>
      </c>
      <c r="F34" s="48">
        <f>D34*225</f>
        <v>225000</v>
      </c>
      <c r="G34" s="98">
        <f aca="true" t="shared" si="13" ref="G34:H37">F34</f>
        <v>225000</v>
      </c>
      <c r="H34" s="98">
        <f t="shared" si="13"/>
        <v>225000</v>
      </c>
      <c r="I34" s="48">
        <f aca="true" t="shared" si="14" ref="I34:P37">G34</f>
        <v>225000</v>
      </c>
      <c r="J34" s="48">
        <f t="shared" si="14"/>
        <v>225000</v>
      </c>
      <c r="K34" s="48">
        <f t="shared" si="14"/>
        <v>225000</v>
      </c>
      <c r="L34" s="48">
        <f t="shared" si="14"/>
        <v>225000</v>
      </c>
      <c r="M34" s="48">
        <f t="shared" si="14"/>
        <v>225000</v>
      </c>
      <c r="N34" s="48">
        <f t="shared" si="14"/>
        <v>225000</v>
      </c>
      <c r="O34" s="48">
        <f t="shared" si="14"/>
        <v>225000</v>
      </c>
      <c r="P34" s="48">
        <f t="shared" si="14"/>
        <v>225000</v>
      </c>
      <c r="Q34" s="73">
        <f>F34</f>
        <v>225000</v>
      </c>
      <c r="R34" s="48">
        <f aca="true" t="shared" si="15" ref="R34:T37">P34</f>
        <v>225000</v>
      </c>
      <c r="S34" s="48">
        <f t="shared" si="15"/>
        <v>225000</v>
      </c>
      <c r="T34" s="48">
        <f t="shared" si="15"/>
        <v>225000</v>
      </c>
      <c r="U34" s="73">
        <f>J34</f>
        <v>225000</v>
      </c>
      <c r="V34" s="48">
        <f aca="true" t="shared" si="16" ref="V34:X37">T34</f>
        <v>225000</v>
      </c>
      <c r="W34" s="48">
        <f t="shared" si="16"/>
        <v>225000</v>
      </c>
      <c r="X34" s="48">
        <f t="shared" si="16"/>
        <v>225000</v>
      </c>
      <c r="Y34" s="73">
        <f>N34</f>
        <v>225000</v>
      </c>
      <c r="Z34" s="48">
        <f aca="true" t="shared" si="17" ref="Z34:AB37">X34</f>
        <v>225000</v>
      </c>
      <c r="AA34" s="48">
        <f t="shared" si="17"/>
        <v>225000</v>
      </c>
      <c r="AB34" s="48">
        <f t="shared" si="17"/>
        <v>225000</v>
      </c>
      <c r="AC34" s="73">
        <f>R34</f>
        <v>225000</v>
      </c>
      <c r="AD34" s="48">
        <f aca="true" t="shared" si="18" ref="AD34:AF37">AB34</f>
        <v>225000</v>
      </c>
      <c r="AE34" s="48">
        <f t="shared" si="18"/>
        <v>225000</v>
      </c>
      <c r="AF34" s="48">
        <f t="shared" si="18"/>
        <v>225000</v>
      </c>
      <c r="AG34" s="73">
        <f>V34</f>
        <v>225000</v>
      </c>
      <c r="AH34" s="48">
        <f aca="true" t="shared" si="19" ref="AH34:AJ37">AF34</f>
        <v>225000</v>
      </c>
      <c r="AI34" s="48">
        <f t="shared" si="19"/>
        <v>225000</v>
      </c>
      <c r="AJ34" s="48">
        <f t="shared" si="19"/>
        <v>225000</v>
      </c>
      <c r="AK34" s="73">
        <f>Z34</f>
        <v>225000</v>
      </c>
      <c r="AL34" s="48">
        <f aca="true" t="shared" si="20" ref="AL34:AN37">AJ34</f>
        <v>225000</v>
      </c>
      <c r="AM34" s="48">
        <f t="shared" si="20"/>
        <v>225000</v>
      </c>
      <c r="AN34" s="48">
        <f t="shared" si="20"/>
        <v>225000</v>
      </c>
      <c r="AO34" s="73">
        <f>AD34</f>
        <v>225000</v>
      </c>
      <c r="AP34" s="48">
        <f aca="true" t="shared" si="21" ref="AP34:AR37">AN34</f>
        <v>225000</v>
      </c>
      <c r="AQ34" s="48">
        <f t="shared" si="21"/>
        <v>225000</v>
      </c>
      <c r="AR34" s="48">
        <f t="shared" si="21"/>
        <v>225000</v>
      </c>
      <c r="AS34" s="73">
        <f>AH34</f>
        <v>225000</v>
      </c>
      <c r="AT34" s="48">
        <f aca="true" t="shared" si="22" ref="AT34:AV37">AR34</f>
        <v>225000</v>
      </c>
      <c r="AU34" s="48">
        <f t="shared" si="22"/>
        <v>225000</v>
      </c>
      <c r="AV34" s="48">
        <f t="shared" si="22"/>
        <v>225000</v>
      </c>
      <c r="AW34" s="73">
        <f>AL34</f>
        <v>225000</v>
      </c>
      <c r="AX34" s="48">
        <f aca="true" t="shared" si="23" ref="AX34:AZ37">AV34</f>
        <v>225000</v>
      </c>
      <c r="AY34" s="48">
        <f t="shared" si="23"/>
        <v>225000</v>
      </c>
      <c r="AZ34" s="48">
        <f t="shared" si="23"/>
        <v>225000</v>
      </c>
      <c r="BA34" s="73">
        <f>AP34</f>
        <v>225000</v>
      </c>
      <c r="BB34" s="48">
        <f aca="true" t="shared" si="24" ref="BB34:BD37">AZ34</f>
        <v>225000</v>
      </c>
      <c r="BC34" s="48">
        <f t="shared" si="24"/>
        <v>225000</v>
      </c>
      <c r="BD34" s="48">
        <f t="shared" si="24"/>
        <v>225000</v>
      </c>
      <c r="BE34" s="73">
        <f>AT34</f>
        <v>225000</v>
      </c>
    </row>
    <row r="35" spans="1:57" s="13" customFormat="1" ht="15.75">
      <c r="A35" s="38" t="s">
        <v>63</v>
      </c>
      <c r="B35" s="18"/>
      <c r="C35" s="13" t="s">
        <v>70</v>
      </c>
      <c r="D35" s="71">
        <v>2000</v>
      </c>
      <c r="E35" s="19" t="s">
        <v>35</v>
      </c>
      <c r="F35" s="48">
        <f>D35*225</f>
        <v>450000</v>
      </c>
      <c r="G35" s="98">
        <f t="shared" si="13"/>
        <v>450000</v>
      </c>
      <c r="H35" s="98">
        <f t="shared" si="13"/>
        <v>450000</v>
      </c>
      <c r="I35" s="48">
        <f t="shared" si="14"/>
        <v>450000</v>
      </c>
      <c r="J35" s="48">
        <f t="shared" si="14"/>
        <v>450000</v>
      </c>
      <c r="K35" s="48">
        <f t="shared" si="14"/>
        <v>450000</v>
      </c>
      <c r="L35" s="48">
        <f t="shared" si="14"/>
        <v>450000</v>
      </c>
      <c r="M35" s="48">
        <f t="shared" si="14"/>
        <v>450000</v>
      </c>
      <c r="N35" s="48">
        <f t="shared" si="14"/>
        <v>450000</v>
      </c>
      <c r="O35" s="48">
        <f t="shared" si="14"/>
        <v>450000</v>
      </c>
      <c r="P35" s="48">
        <f t="shared" si="14"/>
        <v>450000</v>
      </c>
      <c r="Q35" s="73">
        <f>F35</f>
        <v>450000</v>
      </c>
      <c r="R35" s="48">
        <f t="shared" si="15"/>
        <v>450000</v>
      </c>
      <c r="S35" s="48">
        <f t="shared" si="15"/>
        <v>450000</v>
      </c>
      <c r="T35" s="48">
        <f t="shared" si="15"/>
        <v>450000</v>
      </c>
      <c r="U35" s="73">
        <f>J35</f>
        <v>450000</v>
      </c>
      <c r="V35" s="48">
        <f t="shared" si="16"/>
        <v>450000</v>
      </c>
      <c r="W35" s="48">
        <f t="shared" si="16"/>
        <v>450000</v>
      </c>
      <c r="X35" s="48">
        <f t="shared" si="16"/>
        <v>450000</v>
      </c>
      <c r="Y35" s="73">
        <f>N35</f>
        <v>450000</v>
      </c>
      <c r="Z35" s="48">
        <f t="shared" si="17"/>
        <v>450000</v>
      </c>
      <c r="AA35" s="48">
        <f t="shared" si="17"/>
        <v>450000</v>
      </c>
      <c r="AB35" s="48">
        <f t="shared" si="17"/>
        <v>450000</v>
      </c>
      <c r="AC35" s="73">
        <f>R35</f>
        <v>450000</v>
      </c>
      <c r="AD35" s="48">
        <f t="shared" si="18"/>
        <v>450000</v>
      </c>
      <c r="AE35" s="48">
        <f t="shared" si="18"/>
        <v>450000</v>
      </c>
      <c r="AF35" s="48">
        <f t="shared" si="18"/>
        <v>450000</v>
      </c>
      <c r="AG35" s="73">
        <f>V35</f>
        <v>450000</v>
      </c>
      <c r="AH35" s="48">
        <f t="shared" si="19"/>
        <v>450000</v>
      </c>
      <c r="AI35" s="48">
        <f t="shared" si="19"/>
        <v>450000</v>
      </c>
      <c r="AJ35" s="48">
        <f t="shared" si="19"/>
        <v>450000</v>
      </c>
      <c r="AK35" s="73">
        <f>Z35</f>
        <v>450000</v>
      </c>
      <c r="AL35" s="48">
        <f t="shared" si="20"/>
        <v>450000</v>
      </c>
      <c r="AM35" s="48">
        <f t="shared" si="20"/>
        <v>450000</v>
      </c>
      <c r="AN35" s="48">
        <f t="shared" si="20"/>
        <v>450000</v>
      </c>
      <c r="AO35" s="73">
        <f>AD35</f>
        <v>450000</v>
      </c>
      <c r="AP35" s="48">
        <f t="shared" si="21"/>
        <v>450000</v>
      </c>
      <c r="AQ35" s="48">
        <f t="shared" si="21"/>
        <v>450000</v>
      </c>
      <c r="AR35" s="48">
        <f t="shared" si="21"/>
        <v>450000</v>
      </c>
      <c r="AS35" s="73">
        <f>AH35</f>
        <v>450000</v>
      </c>
      <c r="AT35" s="48">
        <f t="shared" si="22"/>
        <v>450000</v>
      </c>
      <c r="AU35" s="48">
        <f t="shared" si="22"/>
        <v>450000</v>
      </c>
      <c r="AV35" s="48">
        <f t="shared" si="22"/>
        <v>450000</v>
      </c>
      <c r="AW35" s="73">
        <f>AL35</f>
        <v>450000</v>
      </c>
      <c r="AX35" s="48">
        <f t="shared" si="23"/>
        <v>450000</v>
      </c>
      <c r="AY35" s="48">
        <f t="shared" si="23"/>
        <v>450000</v>
      </c>
      <c r="AZ35" s="48">
        <f t="shared" si="23"/>
        <v>450000</v>
      </c>
      <c r="BA35" s="73">
        <f>AP35</f>
        <v>450000</v>
      </c>
      <c r="BB35" s="48">
        <f t="shared" si="24"/>
        <v>450000</v>
      </c>
      <c r="BC35" s="48">
        <f t="shared" si="24"/>
        <v>450000</v>
      </c>
      <c r="BD35" s="48">
        <f t="shared" si="24"/>
        <v>450000</v>
      </c>
      <c r="BE35" s="73">
        <f>AT35</f>
        <v>450000</v>
      </c>
    </row>
    <row r="36" spans="1:57" s="13" customFormat="1" ht="15.75">
      <c r="A36" s="38" t="s">
        <v>64</v>
      </c>
      <c r="B36" s="18"/>
      <c r="C36" s="13" t="s">
        <v>70</v>
      </c>
      <c r="D36" s="71">
        <v>500</v>
      </c>
      <c r="E36" s="19" t="s">
        <v>35</v>
      </c>
      <c r="F36" s="48">
        <f>D36*225</f>
        <v>112500</v>
      </c>
      <c r="G36" s="98">
        <f t="shared" si="13"/>
        <v>112500</v>
      </c>
      <c r="H36" s="98">
        <f t="shared" si="13"/>
        <v>112500</v>
      </c>
      <c r="I36" s="48">
        <f t="shared" si="14"/>
        <v>112500</v>
      </c>
      <c r="J36" s="48">
        <f t="shared" si="14"/>
        <v>112500</v>
      </c>
      <c r="K36" s="48">
        <f t="shared" si="14"/>
        <v>112500</v>
      </c>
      <c r="L36" s="48">
        <f t="shared" si="14"/>
        <v>112500</v>
      </c>
      <c r="M36" s="48">
        <f t="shared" si="14"/>
        <v>112500</v>
      </c>
      <c r="N36" s="48">
        <f t="shared" si="14"/>
        <v>112500</v>
      </c>
      <c r="O36" s="48">
        <f t="shared" si="14"/>
        <v>112500</v>
      </c>
      <c r="P36" s="48">
        <f t="shared" si="14"/>
        <v>112500</v>
      </c>
      <c r="Q36" s="73">
        <f>F36</f>
        <v>112500</v>
      </c>
      <c r="R36" s="48">
        <f t="shared" si="15"/>
        <v>112500</v>
      </c>
      <c r="S36" s="48">
        <f t="shared" si="15"/>
        <v>112500</v>
      </c>
      <c r="T36" s="48">
        <f t="shared" si="15"/>
        <v>112500</v>
      </c>
      <c r="U36" s="73">
        <f>J36</f>
        <v>112500</v>
      </c>
      <c r="V36" s="48">
        <f t="shared" si="16"/>
        <v>112500</v>
      </c>
      <c r="W36" s="48">
        <f t="shared" si="16"/>
        <v>112500</v>
      </c>
      <c r="X36" s="48">
        <f t="shared" si="16"/>
        <v>112500</v>
      </c>
      <c r="Y36" s="73">
        <f>N36</f>
        <v>112500</v>
      </c>
      <c r="Z36" s="48">
        <f t="shared" si="17"/>
        <v>112500</v>
      </c>
      <c r="AA36" s="48">
        <f t="shared" si="17"/>
        <v>112500</v>
      </c>
      <c r="AB36" s="48">
        <f t="shared" si="17"/>
        <v>112500</v>
      </c>
      <c r="AC36" s="73">
        <f>R36</f>
        <v>112500</v>
      </c>
      <c r="AD36" s="48">
        <f t="shared" si="18"/>
        <v>112500</v>
      </c>
      <c r="AE36" s="48">
        <f t="shared" si="18"/>
        <v>112500</v>
      </c>
      <c r="AF36" s="48">
        <f t="shared" si="18"/>
        <v>112500</v>
      </c>
      <c r="AG36" s="73">
        <f>V36</f>
        <v>112500</v>
      </c>
      <c r="AH36" s="48">
        <f t="shared" si="19"/>
        <v>112500</v>
      </c>
      <c r="AI36" s="48">
        <f t="shared" si="19"/>
        <v>112500</v>
      </c>
      <c r="AJ36" s="48">
        <f t="shared" si="19"/>
        <v>112500</v>
      </c>
      <c r="AK36" s="73">
        <f>Z36</f>
        <v>112500</v>
      </c>
      <c r="AL36" s="48">
        <f t="shared" si="20"/>
        <v>112500</v>
      </c>
      <c r="AM36" s="48">
        <f t="shared" si="20"/>
        <v>112500</v>
      </c>
      <c r="AN36" s="48">
        <f t="shared" si="20"/>
        <v>112500</v>
      </c>
      <c r="AO36" s="73">
        <f>AD36</f>
        <v>112500</v>
      </c>
      <c r="AP36" s="48">
        <f t="shared" si="21"/>
        <v>112500</v>
      </c>
      <c r="AQ36" s="48">
        <f t="shared" si="21"/>
        <v>112500</v>
      </c>
      <c r="AR36" s="48">
        <f t="shared" si="21"/>
        <v>112500</v>
      </c>
      <c r="AS36" s="73">
        <f>AH36</f>
        <v>112500</v>
      </c>
      <c r="AT36" s="48">
        <f t="shared" si="22"/>
        <v>112500</v>
      </c>
      <c r="AU36" s="48">
        <f t="shared" si="22"/>
        <v>112500</v>
      </c>
      <c r="AV36" s="48">
        <f t="shared" si="22"/>
        <v>112500</v>
      </c>
      <c r="AW36" s="73">
        <f>AL36</f>
        <v>112500</v>
      </c>
      <c r="AX36" s="48">
        <f t="shared" si="23"/>
        <v>112500</v>
      </c>
      <c r="AY36" s="48">
        <f t="shared" si="23"/>
        <v>112500</v>
      </c>
      <c r="AZ36" s="48">
        <f t="shared" si="23"/>
        <v>112500</v>
      </c>
      <c r="BA36" s="73">
        <f>AP36</f>
        <v>112500</v>
      </c>
      <c r="BB36" s="48">
        <f t="shared" si="24"/>
        <v>112500</v>
      </c>
      <c r="BC36" s="48">
        <f t="shared" si="24"/>
        <v>112500</v>
      </c>
      <c r="BD36" s="48">
        <f t="shared" si="24"/>
        <v>112500</v>
      </c>
      <c r="BE36" s="73">
        <f>AT36</f>
        <v>112500</v>
      </c>
    </row>
    <row r="37" spans="1:57" s="13" customFormat="1" ht="15.75">
      <c r="A37" s="38" t="s">
        <v>66</v>
      </c>
      <c r="B37" s="18"/>
      <c r="C37" s="13" t="s">
        <v>71</v>
      </c>
      <c r="D37" s="71">
        <v>500</v>
      </c>
      <c r="E37" s="19" t="s">
        <v>35</v>
      </c>
      <c r="F37" s="48">
        <f>250*D37</f>
        <v>125000</v>
      </c>
      <c r="G37" s="98">
        <f t="shared" si="13"/>
        <v>125000</v>
      </c>
      <c r="H37" s="98">
        <f t="shared" si="13"/>
        <v>125000</v>
      </c>
      <c r="I37" s="48">
        <f t="shared" si="14"/>
        <v>125000</v>
      </c>
      <c r="J37" s="48">
        <f t="shared" si="14"/>
        <v>125000</v>
      </c>
      <c r="K37" s="48">
        <f t="shared" si="14"/>
        <v>125000</v>
      </c>
      <c r="L37" s="48">
        <f t="shared" si="14"/>
        <v>125000</v>
      </c>
      <c r="M37" s="48">
        <f t="shared" si="14"/>
        <v>125000</v>
      </c>
      <c r="N37" s="48">
        <f t="shared" si="14"/>
        <v>125000</v>
      </c>
      <c r="O37" s="48">
        <f t="shared" si="14"/>
        <v>125000</v>
      </c>
      <c r="P37" s="48">
        <f t="shared" si="14"/>
        <v>125000</v>
      </c>
      <c r="Q37" s="73">
        <f>F37</f>
        <v>125000</v>
      </c>
      <c r="R37" s="48">
        <f t="shared" si="15"/>
        <v>125000</v>
      </c>
      <c r="S37" s="48">
        <f t="shared" si="15"/>
        <v>125000</v>
      </c>
      <c r="T37" s="48">
        <f t="shared" si="15"/>
        <v>125000</v>
      </c>
      <c r="U37" s="73">
        <f>J37</f>
        <v>125000</v>
      </c>
      <c r="V37" s="48">
        <f t="shared" si="16"/>
        <v>125000</v>
      </c>
      <c r="W37" s="48">
        <f t="shared" si="16"/>
        <v>125000</v>
      </c>
      <c r="X37" s="48">
        <f t="shared" si="16"/>
        <v>125000</v>
      </c>
      <c r="Y37" s="73">
        <f>N37</f>
        <v>125000</v>
      </c>
      <c r="Z37" s="48">
        <f t="shared" si="17"/>
        <v>125000</v>
      </c>
      <c r="AA37" s="48">
        <f t="shared" si="17"/>
        <v>125000</v>
      </c>
      <c r="AB37" s="48">
        <f t="shared" si="17"/>
        <v>125000</v>
      </c>
      <c r="AC37" s="73">
        <f>R37</f>
        <v>125000</v>
      </c>
      <c r="AD37" s="48">
        <f t="shared" si="18"/>
        <v>125000</v>
      </c>
      <c r="AE37" s="48">
        <f t="shared" si="18"/>
        <v>125000</v>
      </c>
      <c r="AF37" s="48">
        <f t="shared" si="18"/>
        <v>125000</v>
      </c>
      <c r="AG37" s="73">
        <f>V37</f>
        <v>125000</v>
      </c>
      <c r="AH37" s="48">
        <f t="shared" si="19"/>
        <v>125000</v>
      </c>
      <c r="AI37" s="48">
        <f t="shared" si="19"/>
        <v>125000</v>
      </c>
      <c r="AJ37" s="48">
        <f t="shared" si="19"/>
        <v>125000</v>
      </c>
      <c r="AK37" s="73">
        <f>Z37</f>
        <v>125000</v>
      </c>
      <c r="AL37" s="48">
        <f t="shared" si="20"/>
        <v>125000</v>
      </c>
      <c r="AM37" s="48">
        <f t="shared" si="20"/>
        <v>125000</v>
      </c>
      <c r="AN37" s="48">
        <f t="shared" si="20"/>
        <v>125000</v>
      </c>
      <c r="AO37" s="73">
        <f>AD37</f>
        <v>125000</v>
      </c>
      <c r="AP37" s="48">
        <f t="shared" si="21"/>
        <v>125000</v>
      </c>
      <c r="AQ37" s="48">
        <f t="shared" si="21"/>
        <v>125000</v>
      </c>
      <c r="AR37" s="48">
        <f t="shared" si="21"/>
        <v>125000</v>
      </c>
      <c r="AS37" s="73">
        <f>AH37</f>
        <v>125000</v>
      </c>
      <c r="AT37" s="48">
        <f t="shared" si="22"/>
        <v>125000</v>
      </c>
      <c r="AU37" s="48">
        <f t="shared" si="22"/>
        <v>125000</v>
      </c>
      <c r="AV37" s="48">
        <f t="shared" si="22"/>
        <v>125000</v>
      </c>
      <c r="AW37" s="73">
        <f>AL37</f>
        <v>125000</v>
      </c>
      <c r="AX37" s="48">
        <f t="shared" si="23"/>
        <v>125000</v>
      </c>
      <c r="AY37" s="48">
        <f t="shared" si="23"/>
        <v>125000</v>
      </c>
      <c r="AZ37" s="48">
        <f t="shared" si="23"/>
        <v>125000</v>
      </c>
      <c r="BA37" s="73">
        <f>AP37</f>
        <v>125000</v>
      </c>
      <c r="BB37" s="48">
        <f t="shared" si="24"/>
        <v>125000</v>
      </c>
      <c r="BC37" s="48">
        <f t="shared" si="24"/>
        <v>125000</v>
      </c>
      <c r="BD37" s="48">
        <f t="shared" si="24"/>
        <v>125000</v>
      </c>
      <c r="BE37" s="73">
        <f>AT37</f>
        <v>125000</v>
      </c>
    </row>
    <row r="38" spans="1:57" s="13" customFormat="1" ht="15.75">
      <c r="A38" s="82" t="s">
        <v>39</v>
      </c>
      <c r="B38" s="83"/>
      <c r="D38" s="84"/>
      <c r="E38" s="197"/>
      <c r="F38" s="84"/>
      <c r="G38" s="103">
        <f>SUM(G32:G37)</f>
        <v>1167800</v>
      </c>
      <c r="H38" s="103">
        <f aca="true" t="shared" si="25" ref="H38:BE38">SUM(H32:H37)</f>
        <v>1025000</v>
      </c>
      <c r="I38" s="85">
        <f t="shared" si="25"/>
        <v>1025000</v>
      </c>
      <c r="J38" s="85">
        <f t="shared" si="25"/>
        <v>1025000</v>
      </c>
      <c r="K38" s="85">
        <f t="shared" si="25"/>
        <v>1025000</v>
      </c>
      <c r="L38" s="85">
        <f t="shared" si="25"/>
        <v>1025000</v>
      </c>
      <c r="M38" s="85">
        <f t="shared" si="25"/>
        <v>1025000</v>
      </c>
      <c r="N38" s="85">
        <f t="shared" si="25"/>
        <v>1025000</v>
      </c>
      <c r="O38" s="85">
        <f t="shared" si="25"/>
        <v>1167800</v>
      </c>
      <c r="P38" s="85">
        <f t="shared" si="25"/>
        <v>1167800</v>
      </c>
      <c r="Q38" s="104">
        <f t="shared" si="25"/>
        <v>1167800</v>
      </c>
      <c r="R38" s="85">
        <f t="shared" si="25"/>
        <v>1167800</v>
      </c>
      <c r="S38" s="85">
        <f t="shared" si="25"/>
        <v>1167800</v>
      </c>
      <c r="T38" s="85">
        <f t="shared" si="25"/>
        <v>1167800</v>
      </c>
      <c r="U38" s="104">
        <f t="shared" si="25"/>
        <v>1167800</v>
      </c>
      <c r="V38" s="85">
        <f t="shared" si="25"/>
        <v>1167800</v>
      </c>
      <c r="W38" s="85">
        <f t="shared" si="25"/>
        <v>1167800</v>
      </c>
      <c r="X38" s="85">
        <f t="shared" si="25"/>
        <v>1167800</v>
      </c>
      <c r="Y38" s="104">
        <f t="shared" si="25"/>
        <v>1167800</v>
      </c>
      <c r="Z38" s="85">
        <f t="shared" si="25"/>
        <v>1167800</v>
      </c>
      <c r="AA38" s="85">
        <f t="shared" si="25"/>
        <v>1167800</v>
      </c>
      <c r="AB38" s="85">
        <f t="shared" si="25"/>
        <v>1167800</v>
      </c>
      <c r="AC38" s="104">
        <f t="shared" si="25"/>
        <v>1167800</v>
      </c>
      <c r="AD38" s="85">
        <f t="shared" si="25"/>
        <v>1167800</v>
      </c>
      <c r="AE38" s="85">
        <f t="shared" si="25"/>
        <v>1167800</v>
      </c>
      <c r="AF38" s="85">
        <f t="shared" si="25"/>
        <v>1167800</v>
      </c>
      <c r="AG38" s="104">
        <f t="shared" si="25"/>
        <v>1167800</v>
      </c>
      <c r="AH38" s="85">
        <f t="shared" si="25"/>
        <v>1167800</v>
      </c>
      <c r="AI38" s="85">
        <f t="shared" si="25"/>
        <v>1167800</v>
      </c>
      <c r="AJ38" s="85">
        <f t="shared" si="25"/>
        <v>1167800</v>
      </c>
      <c r="AK38" s="104">
        <f t="shared" si="25"/>
        <v>1167800</v>
      </c>
      <c r="AL38" s="85">
        <f t="shared" si="25"/>
        <v>1167800</v>
      </c>
      <c r="AM38" s="85">
        <f t="shared" si="25"/>
        <v>1167800</v>
      </c>
      <c r="AN38" s="85">
        <f t="shared" si="25"/>
        <v>1167800</v>
      </c>
      <c r="AO38" s="104">
        <f t="shared" si="25"/>
        <v>1167800</v>
      </c>
      <c r="AP38" s="85">
        <f t="shared" si="25"/>
        <v>1167800</v>
      </c>
      <c r="AQ38" s="85">
        <f t="shared" si="25"/>
        <v>1167800</v>
      </c>
      <c r="AR38" s="85">
        <f t="shared" si="25"/>
        <v>1167800</v>
      </c>
      <c r="AS38" s="104">
        <f t="shared" si="25"/>
        <v>1167800</v>
      </c>
      <c r="AT38" s="85">
        <f t="shared" si="25"/>
        <v>1167800</v>
      </c>
      <c r="AU38" s="85">
        <f t="shared" si="25"/>
        <v>1167800</v>
      </c>
      <c r="AV38" s="85">
        <f t="shared" si="25"/>
        <v>1167800</v>
      </c>
      <c r="AW38" s="104">
        <f t="shared" si="25"/>
        <v>1167800</v>
      </c>
      <c r="AX38" s="85">
        <f t="shared" si="25"/>
        <v>1167800</v>
      </c>
      <c r="AY38" s="85">
        <f t="shared" si="25"/>
        <v>1167800</v>
      </c>
      <c r="AZ38" s="85">
        <f t="shared" si="25"/>
        <v>1167800</v>
      </c>
      <c r="BA38" s="104">
        <f t="shared" si="25"/>
        <v>1167800</v>
      </c>
      <c r="BB38" s="85">
        <f t="shared" si="25"/>
        <v>1167800</v>
      </c>
      <c r="BC38" s="85">
        <f t="shared" si="25"/>
        <v>1167800</v>
      </c>
      <c r="BD38" s="85">
        <f t="shared" si="25"/>
        <v>1167800</v>
      </c>
      <c r="BE38" s="104">
        <f t="shared" si="25"/>
        <v>1167800</v>
      </c>
    </row>
    <row r="39" spans="1:57" s="13" customFormat="1" ht="14.25" customHeight="1">
      <c r="A39" s="130" t="s">
        <v>96</v>
      </c>
      <c r="B39" s="18"/>
      <c r="D39" s="71"/>
      <c r="E39" s="19"/>
      <c r="F39" s="71"/>
      <c r="G39" s="98"/>
      <c r="H39" s="98"/>
      <c r="I39" s="48"/>
      <c r="J39" s="48"/>
      <c r="K39" s="48"/>
      <c r="L39" s="48"/>
      <c r="M39" s="48"/>
      <c r="N39" s="48"/>
      <c r="O39" s="48"/>
      <c r="P39" s="48"/>
      <c r="Q39" s="73"/>
      <c r="R39" s="48"/>
      <c r="S39" s="48"/>
      <c r="T39" s="48"/>
      <c r="U39" s="73"/>
      <c r="V39" s="48"/>
      <c r="W39" s="48"/>
      <c r="X39" s="48"/>
      <c r="Y39" s="73"/>
      <c r="Z39" s="48"/>
      <c r="AA39" s="48"/>
      <c r="AB39" s="48"/>
      <c r="AC39" s="73"/>
      <c r="AD39" s="48"/>
      <c r="AE39" s="48"/>
      <c r="AF39" s="48"/>
      <c r="AG39" s="73"/>
      <c r="AH39" s="48"/>
      <c r="AI39" s="48"/>
      <c r="AJ39" s="48"/>
      <c r="AK39" s="73"/>
      <c r="AL39" s="48"/>
      <c r="AM39" s="48"/>
      <c r="AN39" s="48"/>
      <c r="AO39" s="73"/>
      <c r="AP39" s="48"/>
      <c r="AQ39" s="48"/>
      <c r="AR39" s="48"/>
      <c r="AS39" s="73"/>
      <c r="AT39" s="48"/>
      <c r="AU39" s="48"/>
      <c r="AV39" s="48"/>
      <c r="AW39" s="73"/>
      <c r="AX39" s="48"/>
      <c r="AY39" s="48"/>
      <c r="AZ39" s="48"/>
      <c r="BA39" s="73"/>
      <c r="BB39" s="48"/>
      <c r="BC39" s="48"/>
      <c r="BD39" s="48"/>
      <c r="BE39" s="73"/>
    </row>
    <row r="40" spans="1:57" s="13" customFormat="1" ht="18">
      <c r="A40" s="38" t="s">
        <v>239</v>
      </c>
      <c r="B40" s="137" t="s">
        <v>12</v>
      </c>
      <c r="C40" s="13" t="s">
        <v>84</v>
      </c>
      <c r="D40" s="71">
        <v>0</v>
      </c>
      <c r="E40" s="19" t="s">
        <v>83</v>
      </c>
      <c r="F40" s="48">
        <v>120000</v>
      </c>
      <c r="G40" s="98">
        <f>F40*D40*3/10</f>
        <v>0</v>
      </c>
      <c r="H40" s="98">
        <f>D40*F40</f>
        <v>0</v>
      </c>
      <c r="I40" s="48"/>
      <c r="J40" s="48">
        <f>H40</f>
        <v>0</v>
      </c>
      <c r="K40" s="48"/>
      <c r="L40" s="48"/>
      <c r="M40" s="48"/>
      <c r="N40" s="48"/>
      <c r="O40" s="48">
        <f>J40</f>
        <v>0</v>
      </c>
      <c r="P40" s="48"/>
      <c r="Q40" s="73"/>
      <c r="R40" s="48"/>
      <c r="S40" s="48"/>
      <c r="T40" s="73">
        <f>J40</f>
        <v>0</v>
      </c>
      <c r="V40" s="48"/>
      <c r="W40" s="48"/>
      <c r="X40" s="48"/>
      <c r="Y40" s="73">
        <f>J40</f>
        <v>0</v>
      </c>
      <c r="Z40" s="48"/>
      <c r="AA40" s="48"/>
      <c r="AB40" s="48"/>
      <c r="AC40" s="73"/>
      <c r="AD40" s="48">
        <f>J40</f>
        <v>0</v>
      </c>
      <c r="AE40" s="48"/>
      <c r="AF40" s="48"/>
      <c r="AG40" s="73"/>
      <c r="AH40" s="48"/>
      <c r="AI40" s="48">
        <f>J40</f>
        <v>0</v>
      </c>
      <c r="AJ40" s="48"/>
      <c r="AK40" s="73"/>
      <c r="AL40" s="48"/>
      <c r="AM40" s="48"/>
      <c r="AN40" s="48">
        <f>J40</f>
        <v>0</v>
      </c>
      <c r="AO40" s="73"/>
      <c r="AP40" s="48"/>
      <c r="AQ40" s="48"/>
      <c r="AR40" s="48"/>
      <c r="AS40" s="73">
        <f>J40</f>
        <v>0</v>
      </c>
      <c r="AT40" s="48"/>
      <c r="AU40" s="48"/>
      <c r="AV40" s="48"/>
      <c r="AW40" s="73"/>
      <c r="AX40" s="48">
        <f>J40</f>
        <v>0</v>
      </c>
      <c r="AY40" s="48"/>
      <c r="AZ40" s="48"/>
      <c r="BA40" s="73"/>
      <c r="BB40" s="48"/>
      <c r="BC40" s="48">
        <f>J40</f>
        <v>0</v>
      </c>
      <c r="BD40" s="48"/>
      <c r="BE40" s="73"/>
    </row>
    <row r="41" spans="1:57" s="13" customFormat="1" ht="18">
      <c r="A41" s="38" t="s">
        <v>117</v>
      </c>
      <c r="B41" s="18"/>
      <c r="D41" s="71">
        <v>400</v>
      </c>
      <c r="E41" s="19" t="s">
        <v>35</v>
      </c>
      <c r="F41" s="48">
        <v>150</v>
      </c>
      <c r="G41" s="98">
        <f>F41*D41</f>
        <v>60000</v>
      </c>
      <c r="H41" s="98">
        <f aca="true" t="shared" si="26" ref="H41:BE43">G41</f>
        <v>60000</v>
      </c>
      <c r="I41" s="48">
        <f t="shared" si="26"/>
        <v>60000</v>
      </c>
      <c r="J41" s="48">
        <f t="shared" si="26"/>
        <v>60000</v>
      </c>
      <c r="K41" s="48">
        <f t="shared" si="26"/>
        <v>60000</v>
      </c>
      <c r="L41" s="48">
        <f t="shared" si="26"/>
        <v>60000</v>
      </c>
      <c r="M41" s="48">
        <f t="shared" si="26"/>
        <v>60000</v>
      </c>
      <c r="N41" s="48">
        <f t="shared" si="26"/>
        <v>60000</v>
      </c>
      <c r="O41" s="48">
        <f t="shared" si="26"/>
        <v>60000</v>
      </c>
      <c r="P41" s="48">
        <f t="shared" si="26"/>
        <v>60000</v>
      </c>
      <c r="Q41" s="73">
        <f t="shared" si="26"/>
        <v>60000</v>
      </c>
      <c r="R41" s="48">
        <f t="shared" si="26"/>
        <v>60000</v>
      </c>
      <c r="S41" s="48">
        <f t="shared" si="26"/>
        <v>60000</v>
      </c>
      <c r="T41" s="48">
        <f t="shared" si="26"/>
        <v>60000</v>
      </c>
      <c r="U41" s="73">
        <f t="shared" si="26"/>
        <v>60000</v>
      </c>
      <c r="V41" s="48">
        <f t="shared" si="26"/>
        <v>60000</v>
      </c>
      <c r="W41" s="48">
        <f t="shared" si="26"/>
        <v>60000</v>
      </c>
      <c r="X41" s="48">
        <f t="shared" si="26"/>
        <v>60000</v>
      </c>
      <c r="Y41" s="73">
        <f t="shared" si="26"/>
        <v>60000</v>
      </c>
      <c r="Z41" s="48">
        <f t="shared" si="26"/>
        <v>60000</v>
      </c>
      <c r="AA41" s="48">
        <f t="shared" si="26"/>
        <v>60000</v>
      </c>
      <c r="AB41" s="48">
        <f t="shared" si="26"/>
        <v>60000</v>
      </c>
      <c r="AC41" s="73">
        <f t="shared" si="26"/>
        <v>60000</v>
      </c>
      <c r="AD41" s="48">
        <f t="shared" si="26"/>
        <v>60000</v>
      </c>
      <c r="AE41" s="48">
        <f t="shared" si="26"/>
        <v>60000</v>
      </c>
      <c r="AF41" s="48">
        <f t="shared" si="26"/>
        <v>60000</v>
      </c>
      <c r="AG41" s="73">
        <f t="shared" si="26"/>
        <v>60000</v>
      </c>
      <c r="AH41" s="48">
        <f t="shared" si="26"/>
        <v>60000</v>
      </c>
      <c r="AI41" s="48">
        <f t="shared" si="26"/>
        <v>60000</v>
      </c>
      <c r="AJ41" s="48">
        <f t="shared" si="26"/>
        <v>60000</v>
      </c>
      <c r="AK41" s="73">
        <f t="shared" si="26"/>
        <v>60000</v>
      </c>
      <c r="AL41" s="48">
        <f t="shared" si="26"/>
        <v>60000</v>
      </c>
      <c r="AM41" s="48">
        <f t="shared" si="26"/>
        <v>60000</v>
      </c>
      <c r="AN41" s="48">
        <f t="shared" si="26"/>
        <v>60000</v>
      </c>
      <c r="AO41" s="73">
        <f t="shared" si="26"/>
        <v>60000</v>
      </c>
      <c r="AP41" s="48">
        <f t="shared" si="26"/>
        <v>60000</v>
      </c>
      <c r="AQ41" s="48">
        <f t="shared" si="26"/>
        <v>60000</v>
      </c>
      <c r="AR41" s="48">
        <f t="shared" si="26"/>
        <v>60000</v>
      </c>
      <c r="AS41" s="73">
        <f t="shared" si="26"/>
        <v>60000</v>
      </c>
      <c r="AT41" s="48">
        <f t="shared" si="26"/>
        <v>60000</v>
      </c>
      <c r="AU41" s="48">
        <f t="shared" si="26"/>
        <v>60000</v>
      </c>
      <c r="AV41" s="48">
        <f t="shared" si="26"/>
        <v>60000</v>
      </c>
      <c r="AW41" s="73">
        <f t="shared" si="26"/>
        <v>60000</v>
      </c>
      <c r="AX41" s="48">
        <f t="shared" si="26"/>
        <v>60000</v>
      </c>
      <c r="AY41" s="48">
        <f t="shared" si="26"/>
        <v>60000</v>
      </c>
      <c r="AZ41" s="48">
        <f t="shared" si="26"/>
        <v>60000</v>
      </c>
      <c r="BA41" s="73">
        <f t="shared" si="26"/>
        <v>60000</v>
      </c>
      <c r="BB41" s="48">
        <f t="shared" si="26"/>
        <v>60000</v>
      </c>
      <c r="BC41" s="48">
        <f t="shared" si="26"/>
        <v>60000</v>
      </c>
      <c r="BD41" s="48">
        <f t="shared" si="26"/>
        <v>60000</v>
      </c>
      <c r="BE41" s="73">
        <f t="shared" si="26"/>
        <v>60000</v>
      </c>
    </row>
    <row r="42" spans="1:57" s="13" customFormat="1" ht="18">
      <c r="A42" s="38" t="s">
        <v>118</v>
      </c>
      <c r="B42" s="18"/>
      <c r="D42" s="71">
        <v>1</v>
      </c>
      <c r="E42" s="19" t="s">
        <v>82</v>
      </c>
      <c r="F42" s="218">
        <v>250000</v>
      </c>
      <c r="G42" s="131">
        <f>F42*D42</f>
        <v>250000</v>
      </c>
      <c r="H42" s="131">
        <f t="shared" si="26"/>
        <v>250000</v>
      </c>
      <c r="I42" s="132">
        <f t="shared" si="26"/>
        <v>250000</v>
      </c>
      <c r="J42" s="132">
        <f t="shared" si="26"/>
        <v>250000</v>
      </c>
      <c r="K42" s="132">
        <f t="shared" si="26"/>
        <v>250000</v>
      </c>
      <c r="L42" s="132">
        <f t="shared" si="26"/>
        <v>250000</v>
      </c>
      <c r="M42" s="132">
        <f t="shared" si="26"/>
        <v>250000</v>
      </c>
      <c r="N42" s="132">
        <f t="shared" si="26"/>
        <v>250000</v>
      </c>
      <c r="O42" s="132">
        <f t="shared" si="26"/>
        <v>250000</v>
      </c>
      <c r="P42" s="132">
        <f t="shared" si="26"/>
        <v>250000</v>
      </c>
      <c r="Q42" s="133">
        <f t="shared" si="26"/>
        <v>250000</v>
      </c>
      <c r="R42" s="132">
        <f t="shared" si="26"/>
        <v>250000</v>
      </c>
      <c r="S42" s="132">
        <f t="shared" si="26"/>
        <v>250000</v>
      </c>
      <c r="T42" s="132">
        <f t="shared" si="26"/>
        <v>250000</v>
      </c>
      <c r="U42" s="133">
        <f t="shared" si="26"/>
        <v>250000</v>
      </c>
      <c r="V42" s="132">
        <f t="shared" si="26"/>
        <v>250000</v>
      </c>
      <c r="W42" s="132">
        <f t="shared" si="26"/>
        <v>250000</v>
      </c>
      <c r="X42" s="132">
        <f t="shared" si="26"/>
        <v>250000</v>
      </c>
      <c r="Y42" s="133">
        <f t="shared" si="26"/>
        <v>250000</v>
      </c>
      <c r="Z42" s="132">
        <f t="shared" si="26"/>
        <v>250000</v>
      </c>
      <c r="AA42" s="132">
        <f t="shared" si="26"/>
        <v>250000</v>
      </c>
      <c r="AB42" s="132">
        <f t="shared" si="26"/>
        <v>250000</v>
      </c>
      <c r="AC42" s="133">
        <f t="shared" si="26"/>
        <v>250000</v>
      </c>
      <c r="AD42" s="132">
        <f t="shared" si="26"/>
        <v>250000</v>
      </c>
      <c r="AE42" s="132">
        <f t="shared" si="26"/>
        <v>250000</v>
      </c>
      <c r="AF42" s="132">
        <f t="shared" si="26"/>
        <v>250000</v>
      </c>
      <c r="AG42" s="133">
        <f t="shared" si="26"/>
        <v>250000</v>
      </c>
      <c r="AH42" s="132">
        <f t="shared" si="26"/>
        <v>250000</v>
      </c>
      <c r="AI42" s="132">
        <f t="shared" si="26"/>
        <v>250000</v>
      </c>
      <c r="AJ42" s="132">
        <f t="shared" si="26"/>
        <v>250000</v>
      </c>
      <c r="AK42" s="133">
        <f t="shared" si="26"/>
        <v>250000</v>
      </c>
      <c r="AL42" s="132">
        <f t="shared" si="26"/>
        <v>250000</v>
      </c>
      <c r="AM42" s="132">
        <f t="shared" si="26"/>
        <v>250000</v>
      </c>
      <c r="AN42" s="132">
        <f t="shared" si="26"/>
        <v>250000</v>
      </c>
      <c r="AO42" s="133">
        <f t="shared" si="26"/>
        <v>250000</v>
      </c>
      <c r="AP42" s="132">
        <f t="shared" si="26"/>
        <v>250000</v>
      </c>
      <c r="AQ42" s="132">
        <f t="shared" si="26"/>
        <v>250000</v>
      </c>
      <c r="AR42" s="132">
        <f t="shared" si="26"/>
        <v>250000</v>
      </c>
      <c r="AS42" s="133">
        <f t="shared" si="26"/>
        <v>250000</v>
      </c>
      <c r="AT42" s="132">
        <f t="shared" si="26"/>
        <v>250000</v>
      </c>
      <c r="AU42" s="132">
        <f t="shared" si="26"/>
        <v>250000</v>
      </c>
      <c r="AV42" s="132">
        <f t="shared" si="26"/>
        <v>250000</v>
      </c>
      <c r="AW42" s="133">
        <f t="shared" si="26"/>
        <v>250000</v>
      </c>
      <c r="AX42" s="132">
        <f t="shared" si="26"/>
        <v>250000</v>
      </c>
      <c r="AY42" s="132">
        <f t="shared" si="26"/>
        <v>250000</v>
      </c>
      <c r="AZ42" s="132">
        <f t="shared" si="26"/>
        <v>250000</v>
      </c>
      <c r="BA42" s="133">
        <f t="shared" si="26"/>
        <v>250000</v>
      </c>
      <c r="BB42" s="132">
        <f t="shared" si="26"/>
        <v>250000</v>
      </c>
      <c r="BC42" s="132">
        <f t="shared" si="26"/>
        <v>250000</v>
      </c>
      <c r="BD42" s="132">
        <f t="shared" si="26"/>
        <v>250000</v>
      </c>
      <c r="BE42" s="133">
        <f t="shared" si="26"/>
        <v>250000</v>
      </c>
    </row>
    <row r="43" spans="1:57" s="13" customFormat="1" ht="18">
      <c r="A43" s="38" t="s">
        <v>119</v>
      </c>
      <c r="B43" s="18"/>
      <c r="D43" s="71">
        <v>1</v>
      </c>
      <c r="E43" s="19" t="s">
        <v>82</v>
      </c>
      <c r="F43" s="218">
        <v>75000</v>
      </c>
      <c r="G43" s="131">
        <f>F43*D43</f>
        <v>75000</v>
      </c>
      <c r="H43" s="131">
        <f t="shared" si="26"/>
        <v>75000</v>
      </c>
      <c r="I43" s="132">
        <f t="shared" si="26"/>
        <v>75000</v>
      </c>
      <c r="J43" s="132">
        <f t="shared" si="26"/>
        <v>75000</v>
      </c>
      <c r="K43" s="132">
        <f t="shared" si="26"/>
        <v>75000</v>
      </c>
      <c r="L43" s="132">
        <f t="shared" si="26"/>
        <v>75000</v>
      </c>
      <c r="M43" s="132">
        <f t="shared" si="26"/>
        <v>75000</v>
      </c>
      <c r="N43" s="132">
        <f t="shared" si="26"/>
        <v>75000</v>
      </c>
      <c r="O43" s="132">
        <f t="shared" si="26"/>
        <v>75000</v>
      </c>
      <c r="P43" s="132">
        <f t="shared" si="26"/>
        <v>75000</v>
      </c>
      <c r="Q43" s="133">
        <f t="shared" si="26"/>
        <v>75000</v>
      </c>
      <c r="R43" s="132">
        <f t="shared" si="26"/>
        <v>75000</v>
      </c>
      <c r="S43" s="132">
        <f t="shared" si="26"/>
        <v>75000</v>
      </c>
      <c r="T43" s="132">
        <f t="shared" si="26"/>
        <v>75000</v>
      </c>
      <c r="U43" s="133">
        <f t="shared" si="26"/>
        <v>75000</v>
      </c>
      <c r="V43" s="132">
        <f t="shared" si="26"/>
        <v>75000</v>
      </c>
      <c r="W43" s="132">
        <f t="shared" si="26"/>
        <v>75000</v>
      </c>
      <c r="X43" s="132">
        <f t="shared" si="26"/>
        <v>75000</v>
      </c>
      <c r="Y43" s="133">
        <f t="shared" si="26"/>
        <v>75000</v>
      </c>
      <c r="Z43" s="132">
        <f t="shared" si="26"/>
        <v>75000</v>
      </c>
      <c r="AA43" s="132">
        <f t="shared" si="26"/>
        <v>75000</v>
      </c>
      <c r="AB43" s="132">
        <f t="shared" si="26"/>
        <v>75000</v>
      </c>
      <c r="AC43" s="133">
        <f t="shared" si="26"/>
        <v>75000</v>
      </c>
      <c r="AD43" s="132">
        <f t="shared" si="26"/>
        <v>75000</v>
      </c>
      <c r="AE43" s="132">
        <f t="shared" si="26"/>
        <v>75000</v>
      </c>
      <c r="AF43" s="132">
        <f t="shared" si="26"/>
        <v>75000</v>
      </c>
      <c r="AG43" s="133">
        <f t="shared" si="26"/>
        <v>75000</v>
      </c>
      <c r="AH43" s="132">
        <f t="shared" si="26"/>
        <v>75000</v>
      </c>
      <c r="AI43" s="132">
        <f t="shared" si="26"/>
        <v>75000</v>
      </c>
      <c r="AJ43" s="132">
        <f t="shared" si="26"/>
        <v>75000</v>
      </c>
      <c r="AK43" s="133">
        <f t="shared" si="26"/>
        <v>75000</v>
      </c>
      <c r="AL43" s="132">
        <f t="shared" si="26"/>
        <v>75000</v>
      </c>
      <c r="AM43" s="132">
        <f t="shared" si="26"/>
        <v>75000</v>
      </c>
      <c r="AN43" s="132">
        <f t="shared" si="26"/>
        <v>75000</v>
      </c>
      <c r="AO43" s="133">
        <f t="shared" si="26"/>
        <v>75000</v>
      </c>
      <c r="AP43" s="132">
        <f t="shared" si="26"/>
        <v>75000</v>
      </c>
      <c r="AQ43" s="132">
        <f t="shared" si="26"/>
        <v>75000</v>
      </c>
      <c r="AR43" s="132">
        <f t="shared" si="26"/>
        <v>75000</v>
      </c>
      <c r="AS43" s="133">
        <f t="shared" si="26"/>
        <v>75000</v>
      </c>
      <c r="AT43" s="132">
        <f t="shared" si="26"/>
        <v>75000</v>
      </c>
      <c r="AU43" s="132">
        <f t="shared" si="26"/>
        <v>75000</v>
      </c>
      <c r="AV43" s="132">
        <f t="shared" si="26"/>
        <v>75000</v>
      </c>
      <c r="AW43" s="133">
        <f t="shared" si="26"/>
        <v>75000</v>
      </c>
      <c r="AX43" s="132">
        <f t="shared" si="26"/>
        <v>75000</v>
      </c>
      <c r="AY43" s="132">
        <f t="shared" si="26"/>
        <v>75000</v>
      </c>
      <c r="AZ43" s="132">
        <f t="shared" si="26"/>
        <v>75000</v>
      </c>
      <c r="BA43" s="133">
        <f t="shared" si="26"/>
        <v>75000</v>
      </c>
      <c r="BB43" s="132">
        <f t="shared" si="26"/>
        <v>75000</v>
      </c>
      <c r="BC43" s="132">
        <f t="shared" si="26"/>
        <v>75000</v>
      </c>
      <c r="BD43" s="132">
        <f t="shared" si="26"/>
        <v>75000</v>
      </c>
      <c r="BE43" s="133">
        <f t="shared" si="26"/>
        <v>75000</v>
      </c>
    </row>
    <row r="44" spans="1:57" s="13" customFormat="1" ht="15.75">
      <c r="A44" s="82" t="s">
        <v>41</v>
      </c>
      <c r="B44" s="83"/>
      <c r="D44" s="84"/>
      <c r="E44" s="197"/>
      <c r="F44" s="84"/>
      <c r="G44" s="103">
        <f>SUM(G40:G43)</f>
        <v>385000</v>
      </c>
      <c r="H44" s="103">
        <f aca="true" t="shared" si="27" ref="H44:BE44">SUM(H40:H43)</f>
        <v>385000</v>
      </c>
      <c r="I44" s="85">
        <f t="shared" si="27"/>
        <v>385000</v>
      </c>
      <c r="J44" s="85">
        <f t="shared" si="27"/>
        <v>385000</v>
      </c>
      <c r="K44" s="85">
        <f t="shared" si="27"/>
        <v>385000</v>
      </c>
      <c r="L44" s="85">
        <f t="shared" si="27"/>
        <v>385000</v>
      </c>
      <c r="M44" s="85">
        <f t="shared" si="27"/>
        <v>385000</v>
      </c>
      <c r="N44" s="85">
        <f t="shared" si="27"/>
        <v>385000</v>
      </c>
      <c r="O44" s="85">
        <f t="shared" si="27"/>
        <v>385000</v>
      </c>
      <c r="P44" s="85">
        <f t="shared" si="27"/>
        <v>385000</v>
      </c>
      <c r="Q44" s="104">
        <f t="shared" si="27"/>
        <v>385000</v>
      </c>
      <c r="R44" s="85">
        <f t="shared" si="27"/>
        <v>385000</v>
      </c>
      <c r="S44" s="85">
        <f t="shared" si="27"/>
        <v>385000</v>
      </c>
      <c r="T44" s="85">
        <f t="shared" si="27"/>
        <v>385000</v>
      </c>
      <c r="U44" s="104">
        <f t="shared" si="27"/>
        <v>385000</v>
      </c>
      <c r="V44" s="85">
        <f t="shared" si="27"/>
        <v>385000</v>
      </c>
      <c r="W44" s="85">
        <f t="shared" si="27"/>
        <v>385000</v>
      </c>
      <c r="X44" s="85">
        <f t="shared" si="27"/>
        <v>385000</v>
      </c>
      <c r="Y44" s="104">
        <f t="shared" si="27"/>
        <v>385000</v>
      </c>
      <c r="Z44" s="85">
        <f t="shared" si="27"/>
        <v>385000</v>
      </c>
      <c r="AA44" s="85">
        <f t="shared" si="27"/>
        <v>385000</v>
      </c>
      <c r="AB44" s="85">
        <f t="shared" si="27"/>
        <v>385000</v>
      </c>
      <c r="AC44" s="104">
        <f t="shared" si="27"/>
        <v>385000</v>
      </c>
      <c r="AD44" s="85">
        <f t="shared" si="27"/>
        <v>385000</v>
      </c>
      <c r="AE44" s="85">
        <f t="shared" si="27"/>
        <v>385000</v>
      </c>
      <c r="AF44" s="85">
        <f t="shared" si="27"/>
        <v>385000</v>
      </c>
      <c r="AG44" s="104">
        <f t="shared" si="27"/>
        <v>385000</v>
      </c>
      <c r="AH44" s="85">
        <f t="shared" si="27"/>
        <v>385000</v>
      </c>
      <c r="AI44" s="85">
        <f t="shared" si="27"/>
        <v>385000</v>
      </c>
      <c r="AJ44" s="85">
        <f t="shared" si="27"/>
        <v>385000</v>
      </c>
      <c r="AK44" s="104">
        <f t="shared" si="27"/>
        <v>385000</v>
      </c>
      <c r="AL44" s="85">
        <f t="shared" si="27"/>
        <v>385000</v>
      </c>
      <c r="AM44" s="85">
        <f t="shared" si="27"/>
        <v>385000</v>
      </c>
      <c r="AN44" s="85">
        <f t="shared" si="27"/>
        <v>385000</v>
      </c>
      <c r="AO44" s="104">
        <f t="shared" si="27"/>
        <v>385000</v>
      </c>
      <c r="AP44" s="85">
        <f t="shared" si="27"/>
        <v>385000</v>
      </c>
      <c r="AQ44" s="85">
        <f t="shared" si="27"/>
        <v>385000</v>
      </c>
      <c r="AR44" s="85">
        <f t="shared" si="27"/>
        <v>385000</v>
      </c>
      <c r="AS44" s="104">
        <f t="shared" si="27"/>
        <v>385000</v>
      </c>
      <c r="AT44" s="85">
        <f t="shared" si="27"/>
        <v>385000</v>
      </c>
      <c r="AU44" s="85">
        <f t="shared" si="27"/>
        <v>385000</v>
      </c>
      <c r="AV44" s="85">
        <f t="shared" si="27"/>
        <v>385000</v>
      </c>
      <c r="AW44" s="104">
        <f t="shared" si="27"/>
        <v>385000</v>
      </c>
      <c r="AX44" s="85">
        <f t="shared" si="27"/>
        <v>385000</v>
      </c>
      <c r="AY44" s="85">
        <f t="shared" si="27"/>
        <v>385000</v>
      </c>
      <c r="AZ44" s="85">
        <f t="shared" si="27"/>
        <v>385000</v>
      </c>
      <c r="BA44" s="104">
        <f t="shared" si="27"/>
        <v>385000</v>
      </c>
      <c r="BB44" s="85">
        <f t="shared" si="27"/>
        <v>385000</v>
      </c>
      <c r="BC44" s="85">
        <f t="shared" si="27"/>
        <v>385000</v>
      </c>
      <c r="BD44" s="85">
        <f t="shared" si="27"/>
        <v>385000</v>
      </c>
      <c r="BE44" s="104">
        <f t="shared" si="27"/>
        <v>385000</v>
      </c>
    </row>
    <row r="45" spans="1:57" s="13" customFormat="1" ht="18" customHeight="1">
      <c r="A45" s="75" t="s">
        <v>3</v>
      </c>
      <c r="B45" s="56"/>
      <c r="D45" s="134"/>
      <c r="E45" s="57"/>
      <c r="F45" s="134"/>
      <c r="G45" s="118">
        <f>(G12+G15+G21)*0.75</f>
        <v>438666</v>
      </c>
      <c r="H45" s="118">
        <f aca="true" t="shared" si="28" ref="H45:BE45">(H12+H15+H21)*0.75</f>
        <v>438666</v>
      </c>
      <c r="I45" s="118">
        <f t="shared" si="28"/>
        <v>438666</v>
      </c>
      <c r="J45" s="118">
        <f t="shared" si="28"/>
        <v>438666</v>
      </c>
      <c r="K45" s="118">
        <f t="shared" si="28"/>
        <v>438666</v>
      </c>
      <c r="L45" s="118">
        <f t="shared" si="28"/>
        <v>438666</v>
      </c>
      <c r="M45" s="118">
        <f t="shared" si="28"/>
        <v>438666</v>
      </c>
      <c r="N45" s="118">
        <f t="shared" si="28"/>
        <v>438666</v>
      </c>
      <c r="O45" s="118">
        <f t="shared" si="28"/>
        <v>438666</v>
      </c>
      <c r="P45" s="118">
        <f t="shared" si="28"/>
        <v>438666</v>
      </c>
      <c r="Q45" s="118">
        <f t="shared" si="28"/>
        <v>438666</v>
      </c>
      <c r="R45" s="118">
        <f t="shared" si="28"/>
        <v>438666</v>
      </c>
      <c r="S45" s="118">
        <f t="shared" si="28"/>
        <v>438666</v>
      </c>
      <c r="T45" s="118">
        <f t="shared" si="28"/>
        <v>438666</v>
      </c>
      <c r="U45" s="118">
        <f t="shared" si="28"/>
        <v>438666</v>
      </c>
      <c r="V45" s="118">
        <f t="shared" si="28"/>
        <v>438666</v>
      </c>
      <c r="W45" s="118">
        <f t="shared" si="28"/>
        <v>438666</v>
      </c>
      <c r="X45" s="118">
        <f t="shared" si="28"/>
        <v>438666</v>
      </c>
      <c r="Y45" s="118">
        <f t="shared" si="28"/>
        <v>438666</v>
      </c>
      <c r="Z45" s="118">
        <f t="shared" si="28"/>
        <v>438666</v>
      </c>
      <c r="AA45" s="118">
        <f t="shared" si="28"/>
        <v>438666</v>
      </c>
      <c r="AB45" s="118">
        <f t="shared" si="28"/>
        <v>438666</v>
      </c>
      <c r="AC45" s="118">
        <f t="shared" si="28"/>
        <v>438666</v>
      </c>
      <c r="AD45" s="118">
        <f t="shared" si="28"/>
        <v>438666</v>
      </c>
      <c r="AE45" s="118">
        <f t="shared" si="28"/>
        <v>438666</v>
      </c>
      <c r="AF45" s="118">
        <f t="shared" si="28"/>
        <v>438666</v>
      </c>
      <c r="AG45" s="118">
        <f t="shared" si="28"/>
        <v>438666</v>
      </c>
      <c r="AH45" s="118">
        <f t="shared" si="28"/>
        <v>438666</v>
      </c>
      <c r="AI45" s="118">
        <f t="shared" si="28"/>
        <v>438666</v>
      </c>
      <c r="AJ45" s="118">
        <f t="shared" si="28"/>
        <v>438666</v>
      </c>
      <c r="AK45" s="118">
        <f t="shared" si="28"/>
        <v>438666</v>
      </c>
      <c r="AL45" s="118">
        <f t="shared" si="28"/>
        <v>438666</v>
      </c>
      <c r="AM45" s="118">
        <f t="shared" si="28"/>
        <v>438666</v>
      </c>
      <c r="AN45" s="118">
        <f t="shared" si="28"/>
        <v>438666</v>
      </c>
      <c r="AO45" s="118">
        <f t="shared" si="28"/>
        <v>438666</v>
      </c>
      <c r="AP45" s="118">
        <f t="shared" si="28"/>
        <v>438666</v>
      </c>
      <c r="AQ45" s="118">
        <f t="shared" si="28"/>
        <v>438666</v>
      </c>
      <c r="AR45" s="118">
        <f t="shared" si="28"/>
        <v>438666</v>
      </c>
      <c r="AS45" s="118">
        <f t="shared" si="28"/>
        <v>438666</v>
      </c>
      <c r="AT45" s="118">
        <f t="shared" si="28"/>
        <v>438666</v>
      </c>
      <c r="AU45" s="118">
        <f t="shared" si="28"/>
        <v>438666</v>
      </c>
      <c r="AV45" s="118">
        <f t="shared" si="28"/>
        <v>438666</v>
      </c>
      <c r="AW45" s="118">
        <f t="shared" si="28"/>
        <v>438666</v>
      </c>
      <c r="AX45" s="118">
        <f t="shared" si="28"/>
        <v>438666</v>
      </c>
      <c r="AY45" s="118">
        <f t="shared" si="28"/>
        <v>438666</v>
      </c>
      <c r="AZ45" s="118">
        <f t="shared" si="28"/>
        <v>438666</v>
      </c>
      <c r="BA45" s="118">
        <f t="shared" si="28"/>
        <v>438666</v>
      </c>
      <c r="BB45" s="118">
        <f t="shared" si="28"/>
        <v>438666</v>
      </c>
      <c r="BC45" s="118">
        <f t="shared" si="28"/>
        <v>438666</v>
      </c>
      <c r="BD45" s="118">
        <f t="shared" si="28"/>
        <v>438666</v>
      </c>
      <c r="BE45" s="118">
        <f t="shared" si="28"/>
        <v>438666</v>
      </c>
    </row>
    <row r="46" spans="1:57" s="13" customFormat="1" ht="18" customHeight="1">
      <c r="A46" s="75" t="s">
        <v>120</v>
      </c>
      <c r="B46" s="56"/>
      <c r="D46" s="134"/>
      <c r="E46" s="57"/>
      <c r="F46" s="134"/>
      <c r="G46" s="118">
        <f>(G44+G38+G30)*0.5</f>
        <v>875423.8095238095</v>
      </c>
      <c r="H46" s="118">
        <f aca="true" t="shared" si="29" ref="H46:BE46">(H44+H38+H30)*0.5</f>
        <v>804023.8095238095</v>
      </c>
      <c r="I46" s="87">
        <f t="shared" si="29"/>
        <v>804023.8095238095</v>
      </c>
      <c r="J46" s="87">
        <f t="shared" si="29"/>
        <v>804023.8095238095</v>
      </c>
      <c r="K46" s="87">
        <f t="shared" si="29"/>
        <v>804023.8095238095</v>
      </c>
      <c r="L46" s="87">
        <f t="shared" si="29"/>
        <v>804023.8095238095</v>
      </c>
      <c r="M46" s="87">
        <f t="shared" si="29"/>
        <v>804023.8095238095</v>
      </c>
      <c r="N46" s="87">
        <f t="shared" si="29"/>
        <v>804023.8095238095</v>
      </c>
      <c r="O46" s="87">
        <f t="shared" si="29"/>
        <v>875423.8095238095</v>
      </c>
      <c r="P46" s="87">
        <f t="shared" si="29"/>
        <v>875423.8095238095</v>
      </c>
      <c r="Q46" s="123">
        <f t="shared" si="29"/>
        <v>875423.8095238095</v>
      </c>
      <c r="R46" s="87">
        <f t="shared" si="29"/>
        <v>875423.8095238095</v>
      </c>
      <c r="S46" s="87">
        <f t="shared" si="29"/>
        <v>875423.8095238095</v>
      </c>
      <c r="T46" s="87">
        <f t="shared" si="29"/>
        <v>875423.8095238095</v>
      </c>
      <c r="U46" s="123">
        <f t="shared" si="29"/>
        <v>875423.8095238095</v>
      </c>
      <c r="V46" s="87">
        <f t="shared" si="29"/>
        <v>875423.8095238095</v>
      </c>
      <c r="W46" s="87">
        <f t="shared" si="29"/>
        <v>875423.8095238095</v>
      </c>
      <c r="X46" s="87">
        <f t="shared" si="29"/>
        <v>875423.8095238095</v>
      </c>
      <c r="Y46" s="123">
        <f t="shared" si="29"/>
        <v>875423.8095238095</v>
      </c>
      <c r="Z46" s="87">
        <f t="shared" si="29"/>
        <v>875423.8095238095</v>
      </c>
      <c r="AA46" s="87">
        <f t="shared" si="29"/>
        <v>875423.8095238095</v>
      </c>
      <c r="AB46" s="87">
        <f t="shared" si="29"/>
        <v>875423.8095238095</v>
      </c>
      <c r="AC46" s="123">
        <f t="shared" si="29"/>
        <v>875423.8095238095</v>
      </c>
      <c r="AD46" s="87">
        <f t="shared" si="29"/>
        <v>875423.8095238095</v>
      </c>
      <c r="AE46" s="87">
        <f t="shared" si="29"/>
        <v>875423.8095238095</v>
      </c>
      <c r="AF46" s="87">
        <f t="shared" si="29"/>
        <v>875423.8095238095</v>
      </c>
      <c r="AG46" s="123">
        <f t="shared" si="29"/>
        <v>875423.8095238095</v>
      </c>
      <c r="AH46" s="87">
        <f t="shared" si="29"/>
        <v>875423.8095238095</v>
      </c>
      <c r="AI46" s="87">
        <f t="shared" si="29"/>
        <v>875423.8095238095</v>
      </c>
      <c r="AJ46" s="87">
        <f t="shared" si="29"/>
        <v>875423.8095238095</v>
      </c>
      <c r="AK46" s="123">
        <f t="shared" si="29"/>
        <v>875423.8095238095</v>
      </c>
      <c r="AL46" s="87">
        <f t="shared" si="29"/>
        <v>875423.8095238095</v>
      </c>
      <c r="AM46" s="87">
        <f t="shared" si="29"/>
        <v>875423.8095238095</v>
      </c>
      <c r="AN46" s="87">
        <f t="shared" si="29"/>
        <v>875423.8095238095</v>
      </c>
      <c r="AO46" s="123">
        <f t="shared" si="29"/>
        <v>875423.8095238095</v>
      </c>
      <c r="AP46" s="87">
        <f t="shared" si="29"/>
        <v>875423.8095238095</v>
      </c>
      <c r="AQ46" s="87">
        <f t="shared" si="29"/>
        <v>875423.8095238095</v>
      </c>
      <c r="AR46" s="87">
        <f t="shared" si="29"/>
        <v>875423.8095238095</v>
      </c>
      <c r="AS46" s="123">
        <f t="shared" si="29"/>
        <v>875423.8095238095</v>
      </c>
      <c r="AT46" s="87">
        <f t="shared" si="29"/>
        <v>875423.8095238095</v>
      </c>
      <c r="AU46" s="87">
        <f t="shared" si="29"/>
        <v>875423.8095238095</v>
      </c>
      <c r="AV46" s="87">
        <f t="shared" si="29"/>
        <v>875423.8095238095</v>
      </c>
      <c r="AW46" s="123">
        <f t="shared" si="29"/>
        <v>875423.8095238095</v>
      </c>
      <c r="AX46" s="87">
        <f t="shared" si="29"/>
        <v>875423.8095238095</v>
      </c>
      <c r="AY46" s="87">
        <f t="shared" si="29"/>
        <v>875423.8095238095</v>
      </c>
      <c r="AZ46" s="87">
        <f t="shared" si="29"/>
        <v>875423.8095238095</v>
      </c>
      <c r="BA46" s="123">
        <f t="shared" si="29"/>
        <v>875423.8095238095</v>
      </c>
      <c r="BB46" s="87">
        <f t="shared" si="29"/>
        <v>875423.8095238095</v>
      </c>
      <c r="BC46" s="87">
        <f t="shared" si="29"/>
        <v>875423.8095238095</v>
      </c>
      <c r="BD46" s="87">
        <f t="shared" si="29"/>
        <v>875423.8095238095</v>
      </c>
      <c r="BE46" s="123">
        <f t="shared" si="29"/>
        <v>875423.8095238095</v>
      </c>
    </row>
    <row r="47" spans="1:57" s="13" customFormat="1" ht="18" customHeight="1">
      <c r="A47" s="76" t="s">
        <v>56</v>
      </c>
      <c r="B47" s="77"/>
      <c r="D47" s="78"/>
      <c r="E47" s="195"/>
      <c r="F47" s="78"/>
      <c r="G47" s="108"/>
      <c r="H47" s="98"/>
      <c r="I47" s="48"/>
      <c r="J47" s="48"/>
      <c r="K47" s="48"/>
      <c r="L47" s="48"/>
      <c r="M47" s="48"/>
      <c r="N47" s="48"/>
      <c r="O47" s="48"/>
      <c r="P47" s="48"/>
      <c r="Q47" s="73"/>
      <c r="R47" s="48"/>
      <c r="S47" s="48"/>
      <c r="T47" s="48"/>
      <c r="U47" s="73"/>
      <c r="V47" s="48"/>
      <c r="W47" s="48"/>
      <c r="X47" s="48"/>
      <c r="Y47" s="73"/>
      <c r="Z47" s="48"/>
      <c r="AA47" s="48"/>
      <c r="AB47" s="48"/>
      <c r="AC47" s="73"/>
      <c r="AD47" s="48"/>
      <c r="AE47" s="48"/>
      <c r="AF47" s="48"/>
      <c r="AG47" s="73"/>
      <c r="AH47" s="48"/>
      <c r="AI47" s="48"/>
      <c r="AJ47" s="48"/>
      <c r="AK47" s="73"/>
      <c r="AL47" s="48"/>
      <c r="AM47" s="48"/>
      <c r="AN47" s="48"/>
      <c r="AO47" s="73"/>
      <c r="AP47" s="48"/>
      <c r="AQ47" s="48"/>
      <c r="AR47" s="48"/>
      <c r="AS47" s="73"/>
      <c r="AT47" s="48"/>
      <c r="AU47" s="48"/>
      <c r="AV47" s="48"/>
      <c r="AW47" s="73"/>
      <c r="AX47" s="48"/>
      <c r="AY47" s="48"/>
      <c r="AZ47" s="48"/>
      <c r="BA47" s="73"/>
      <c r="BB47" s="48"/>
      <c r="BC47" s="48"/>
      <c r="BD47" s="48"/>
      <c r="BE47" s="73"/>
    </row>
    <row r="48" spans="1:57" s="13" customFormat="1" ht="18">
      <c r="A48" s="38" t="s">
        <v>121</v>
      </c>
      <c r="B48" s="18"/>
      <c r="D48" s="71">
        <v>1</v>
      </c>
      <c r="E48" s="19" t="s">
        <v>82</v>
      </c>
      <c r="F48" s="218">
        <v>1050000</v>
      </c>
      <c r="G48" s="98">
        <f>F48*D48/10</f>
        <v>105000</v>
      </c>
      <c r="H48" s="98">
        <f aca="true" t="shared" si="30" ref="H48:BE51">G48</f>
        <v>105000</v>
      </c>
      <c r="I48" s="48">
        <f t="shared" si="30"/>
        <v>105000</v>
      </c>
      <c r="J48" s="48">
        <f t="shared" si="30"/>
        <v>105000</v>
      </c>
      <c r="K48" s="48">
        <f t="shared" si="30"/>
        <v>105000</v>
      </c>
      <c r="L48" s="48">
        <f t="shared" si="30"/>
        <v>105000</v>
      </c>
      <c r="M48" s="48">
        <f t="shared" si="30"/>
        <v>105000</v>
      </c>
      <c r="N48" s="48">
        <f t="shared" si="30"/>
        <v>105000</v>
      </c>
      <c r="O48" s="48">
        <f t="shared" si="30"/>
        <v>105000</v>
      </c>
      <c r="P48" s="48">
        <f t="shared" si="30"/>
        <v>105000</v>
      </c>
      <c r="Q48" s="73">
        <f t="shared" si="30"/>
        <v>105000</v>
      </c>
      <c r="R48" s="48">
        <f t="shared" si="30"/>
        <v>105000</v>
      </c>
      <c r="S48" s="48">
        <f t="shared" si="30"/>
        <v>105000</v>
      </c>
      <c r="T48" s="48">
        <f t="shared" si="30"/>
        <v>105000</v>
      </c>
      <c r="U48" s="73">
        <f t="shared" si="30"/>
        <v>105000</v>
      </c>
      <c r="V48" s="48">
        <f t="shared" si="30"/>
        <v>105000</v>
      </c>
      <c r="W48" s="48">
        <f t="shared" si="30"/>
        <v>105000</v>
      </c>
      <c r="X48" s="48">
        <f t="shared" si="30"/>
        <v>105000</v>
      </c>
      <c r="Y48" s="73">
        <f t="shared" si="30"/>
        <v>105000</v>
      </c>
      <c r="Z48" s="48">
        <f t="shared" si="30"/>
        <v>105000</v>
      </c>
      <c r="AA48" s="48">
        <f t="shared" si="30"/>
        <v>105000</v>
      </c>
      <c r="AB48" s="48">
        <f t="shared" si="30"/>
        <v>105000</v>
      </c>
      <c r="AC48" s="73">
        <f t="shared" si="30"/>
        <v>105000</v>
      </c>
      <c r="AD48" s="48">
        <f t="shared" si="30"/>
        <v>105000</v>
      </c>
      <c r="AE48" s="48">
        <f t="shared" si="30"/>
        <v>105000</v>
      </c>
      <c r="AF48" s="48">
        <f t="shared" si="30"/>
        <v>105000</v>
      </c>
      <c r="AG48" s="73">
        <f t="shared" si="30"/>
        <v>105000</v>
      </c>
      <c r="AH48" s="48">
        <f t="shared" si="30"/>
        <v>105000</v>
      </c>
      <c r="AI48" s="48">
        <f t="shared" si="30"/>
        <v>105000</v>
      </c>
      <c r="AJ48" s="48">
        <f t="shared" si="30"/>
        <v>105000</v>
      </c>
      <c r="AK48" s="73">
        <f t="shared" si="30"/>
        <v>105000</v>
      </c>
      <c r="AL48" s="48">
        <f t="shared" si="30"/>
        <v>105000</v>
      </c>
      <c r="AM48" s="48">
        <f t="shared" si="30"/>
        <v>105000</v>
      </c>
      <c r="AN48" s="48">
        <f t="shared" si="30"/>
        <v>105000</v>
      </c>
      <c r="AO48" s="73">
        <f t="shared" si="30"/>
        <v>105000</v>
      </c>
      <c r="AP48" s="48">
        <f t="shared" si="30"/>
        <v>105000</v>
      </c>
      <c r="AQ48" s="48">
        <f t="shared" si="30"/>
        <v>105000</v>
      </c>
      <c r="AR48" s="48">
        <f t="shared" si="30"/>
        <v>105000</v>
      </c>
      <c r="AS48" s="73">
        <f t="shared" si="30"/>
        <v>105000</v>
      </c>
      <c r="AT48" s="48">
        <f t="shared" si="30"/>
        <v>105000</v>
      </c>
      <c r="AU48" s="48">
        <f t="shared" si="30"/>
        <v>105000</v>
      </c>
      <c r="AV48" s="48">
        <f t="shared" si="30"/>
        <v>105000</v>
      </c>
      <c r="AW48" s="73">
        <f t="shared" si="30"/>
        <v>105000</v>
      </c>
      <c r="AX48" s="48">
        <f t="shared" si="30"/>
        <v>105000</v>
      </c>
      <c r="AY48" s="48">
        <f t="shared" si="30"/>
        <v>105000</v>
      </c>
      <c r="AZ48" s="48">
        <f t="shared" si="30"/>
        <v>105000</v>
      </c>
      <c r="BA48" s="73">
        <f t="shared" si="30"/>
        <v>105000</v>
      </c>
      <c r="BB48" s="48">
        <f t="shared" si="30"/>
        <v>105000</v>
      </c>
      <c r="BC48" s="48">
        <f t="shared" si="30"/>
        <v>105000</v>
      </c>
      <c r="BD48" s="48">
        <f t="shared" si="30"/>
        <v>105000</v>
      </c>
      <c r="BE48" s="73">
        <f t="shared" si="30"/>
        <v>105000</v>
      </c>
    </row>
    <row r="49" spans="1:57" s="13" customFormat="1" ht="18">
      <c r="A49" s="38" t="s">
        <v>240</v>
      </c>
      <c r="B49" s="18"/>
      <c r="D49" s="135">
        <v>0.001</v>
      </c>
      <c r="E49" s="19" t="s">
        <v>80</v>
      </c>
      <c r="F49" s="218">
        <v>250000000</v>
      </c>
      <c r="G49" s="98">
        <f>F49*D49</f>
        <v>250000</v>
      </c>
      <c r="H49" s="98">
        <f t="shared" si="30"/>
        <v>250000</v>
      </c>
      <c r="I49" s="48">
        <f t="shared" si="30"/>
        <v>250000</v>
      </c>
      <c r="J49" s="48">
        <f t="shared" si="30"/>
        <v>250000</v>
      </c>
      <c r="K49" s="48">
        <f t="shared" si="30"/>
        <v>250000</v>
      </c>
      <c r="L49" s="48">
        <f t="shared" si="30"/>
        <v>250000</v>
      </c>
      <c r="M49" s="48">
        <f t="shared" si="30"/>
        <v>250000</v>
      </c>
      <c r="N49" s="48">
        <f t="shared" si="30"/>
        <v>250000</v>
      </c>
      <c r="O49" s="98">
        <f t="shared" si="30"/>
        <v>250000</v>
      </c>
      <c r="P49" s="48">
        <f t="shared" si="30"/>
        <v>250000</v>
      </c>
      <c r="Q49" s="73">
        <f t="shared" si="30"/>
        <v>250000</v>
      </c>
      <c r="R49" s="48">
        <f t="shared" si="30"/>
        <v>250000</v>
      </c>
      <c r="S49" s="98">
        <f t="shared" si="30"/>
        <v>250000</v>
      </c>
      <c r="T49" s="48">
        <f t="shared" si="30"/>
        <v>250000</v>
      </c>
      <c r="U49" s="73">
        <f t="shared" si="30"/>
        <v>250000</v>
      </c>
      <c r="V49" s="48">
        <f t="shared" si="30"/>
        <v>250000</v>
      </c>
      <c r="W49" s="98">
        <f t="shared" si="30"/>
        <v>250000</v>
      </c>
      <c r="X49" s="48">
        <f t="shared" si="30"/>
        <v>250000</v>
      </c>
      <c r="Y49" s="73">
        <f t="shared" si="30"/>
        <v>250000</v>
      </c>
      <c r="Z49" s="48">
        <f t="shared" si="30"/>
        <v>250000</v>
      </c>
      <c r="AA49" s="98">
        <f t="shared" si="30"/>
        <v>250000</v>
      </c>
      <c r="AB49" s="48">
        <f t="shared" si="30"/>
        <v>250000</v>
      </c>
      <c r="AC49" s="73">
        <f t="shared" si="30"/>
        <v>250000</v>
      </c>
      <c r="AD49" s="48">
        <f t="shared" si="30"/>
        <v>250000</v>
      </c>
      <c r="AE49" s="98">
        <f t="shared" si="30"/>
        <v>250000</v>
      </c>
      <c r="AF49" s="48">
        <f t="shared" si="30"/>
        <v>250000</v>
      </c>
      <c r="AG49" s="73">
        <f t="shared" si="30"/>
        <v>250000</v>
      </c>
      <c r="AH49" s="48">
        <f t="shared" si="30"/>
        <v>250000</v>
      </c>
      <c r="AI49" s="98">
        <f t="shared" si="30"/>
        <v>250000</v>
      </c>
      <c r="AJ49" s="48">
        <f t="shared" si="30"/>
        <v>250000</v>
      </c>
      <c r="AK49" s="73">
        <f t="shared" si="30"/>
        <v>250000</v>
      </c>
      <c r="AL49" s="48">
        <f t="shared" si="30"/>
        <v>250000</v>
      </c>
      <c r="AM49" s="98">
        <f t="shared" si="30"/>
        <v>250000</v>
      </c>
      <c r="AN49" s="48">
        <f t="shared" si="30"/>
        <v>250000</v>
      </c>
      <c r="AO49" s="73">
        <f t="shared" si="30"/>
        <v>250000</v>
      </c>
      <c r="AP49" s="48">
        <f t="shared" si="30"/>
        <v>250000</v>
      </c>
      <c r="AQ49" s="98">
        <f t="shared" si="30"/>
        <v>250000</v>
      </c>
      <c r="AR49" s="48">
        <f t="shared" si="30"/>
        <v>250000</v>
      </c>
      <c r="AS49" s="73">
        <f t="shared" si="30"/>
        <v>250000</v>
      </c>
      <c r="AT49" s="48">
        <f t="shared" si="30"/>
        <v>250000</v>
      </c>
      <c r="AU49" s="98">
        <f t="shared" si="30"/>
        <v>250000</v>
      </c>
      <c r="AV49" s="48">
        <f t="shared" si="30"/>
        <v>250000</v>
      </c>
      <c r="AW49" s="73">
        <f t="shared" si="30"/>
        <v>250000</v>
      </c>
      <c r="AX49" s="48">
        <f t="shared" si="30"/>
        <v>250000</v>
      </c>
      <c r="AY49" s="98">
        <f t="shared" si="30"/>
        <v>250000</v>
      </c>
      <c r="AZ49" s="48">
        <f t="shared" si="30"/>
        <v>250000</v>
      </c>
      <c r="BA49" s="73">
        <f t="shared" si="30"/>
        <v>250000</v>
      </c>
      <c r="BB49" s="48">
        <f t="shared" si="30"/>
        <v>250000</v>
      </c>
      <c r="BC49" s="98">
        <f t="shared" si="30"/>
        <v>250000</v>
      </c>
      <c r="BD49" s="48">
        <f t="shared" si="30"/>
        <v>250000</v>
      </c>
      <c r="BE49" s="73">
        <f t="shared" si="30"/>
        <v>250000</v>
      </c>
    </row>
    <row r="50" spans="1:57" s="13" customFormat="1" ht="18">
      <c r="A50" s="38" t="s">
        <v>123</v>
      </c>
      <c r="B50" s="18"/>
      <c r="D50" s="135">
        <v>0.0025</v>
      </c>
      <c r="E50" s="19" t="s">
        <v>80</v>
      </c>
      <c r="F50" s="218">
        <v>150000000</v>
      </c>
      <c r="G50" s="98">
        <f>F50*D50</f>
        <v>375000</v>
      </c>
      <c r="H50" s="98">
        <f t="shared" si="30"/>
        <v>375000</v>
      </c>
      <c r="I50" s="48">
        <f t="shared" si="30"/>
        <v>375000</v>
      </c>
      <c r="J50" s="48">
        <f t="shared" si="30"/>
        <v>375000</v>
      </c>
      <c r="K50" s="48">
        <f t="shared" si="30"/>
        <v>375000</v>
      </c>
      <c r="L50" s="48">
        <f t="shared" si="30"/>
        <v>375000</v>
      </c>
      <c r="M50" s="48">
        <f t="shared" si="30"/>
        <v>375000</v>
      </c>
      <c r="N50" s="48">
        <f t="shared" si="30"/>
        <v>375000</v>
      </c>
      <c r="O50" s="98">
        <f t="shared" si="30"/>
        <v>375000</v>
      </c>
      <c r="P50" s="48">
        <f t="shared" si="30"/>
        <v>375000</v>
      </c>
      <c r="Q50" s="73">
        <f t="shared" si="30"/>
        <v>375000</v>
      </c>
      <c r="R50" s="48">
        <f t="shared" si="30"/>
        <v>375000</v>
      </c>
      <c r="S50" s="98">
        <f t="shared" si="30"/>
        <v>375000</v>
      </c>
      <c r="T50" s="48">
        <f t="shared" si="30"/>
        <v>375000</v>
      </c>
      <c r="U50" s="73">
        <f t="shared" si="30"/>
        <v>375000</v>
      </c>
      <c r="V50" s="48">
        <f t="shared" si="30"/>
        <v>375000</v>
      </c>
      <c r="W50" s="98">
        <f t="shared" si="30"/>
        <v>375000</v>
      </c>
      <c r="X50" s="48">
        <f t="shared" si="30"/>
        <v>375000</v>
      </c>
      <c r="Y50" s="73">
        <f t="shared" si="30"/>
        <v>375000</v>
      </c>
      <c r="Z50" s="48">
        <f t="shared" si="30"/>
        <v>375000</v>
      </c>
      <c r="AA50" s="98">
        <f t="shared" si="30"/>
        <v>375000</v>
      </c>
      <c r="AB50" s="48">
        <f t="shared" si="30"/>
        <v>375000</v>
      </c>
      <c r="AC50" s="73">
        <f t="shared" si="30"/>
        <v>375000</v>
      </c>
      <c r="AD50" s="48">
        <f t="shared" si="30"/>
        <v>375000</v>
      </c>
      <c r="AE50" s="98">
        <f t="shared" si="30"/>
        <v>375000</v>
      </c>
      <c r="AF50" s="48">
        <f t="shared" si="30"/>
        <v>375000</v>
      </c>
      <c r="AG50" s="73">
        <f t="shared" si="30"/>
        <v>375000</v>
      </c>
      <c r="AH50" s="48">
        <f t="shared" si="30"/>
        <v>375000</v>
      </c>
      <c r="AI50" s="98">
        <f t="shared" si="30"/>
        <v>375000</v>
      </c>
      <c r="AJ50" s="48">
        <f t="shared" si="30"/>
        <v>375000</v>
      </c>
      <c r="AK50" s="73">
        <f t="shared" si="30"/>
        <v>375000</v>
      </c>
      <c r="AL50" s="48">
        <f t="shared" si="30"/>
        <v>375000</v>
      </c>
      <c r="AM50" s="98">
        <f t="shared" si="30"/>
        <v>375000</v>
      </c>
      <c r="AN50" s="48">
        <f t="shared" si="30"/>
        <v>375000</v>
      </c>
      <c r="AO50" s="73">
        <f t="shared" si="30"/>
        <v>375000</v>
      </c>
      <c r="AP50" s="48">
        <f t="shared" si="30"/>
        <v>375000</v>
      </c>
      <c r="AQ50" s="98">
        <f t="shared" si="30"/>
        <v>375000</v>
      </c>
      <c r="AR50" s="48">
        <f t="shared" si="30"/>
        <v>375000</v>
      </c>
      <c r="AS50" s="73">
        <f t="shared" si="30"/>
        <v>375000</v>
      </c>
      <c r="AT50" s="48">
        <f t="shared" si="30"/>
        <v>375000</v>
      </c>
      <c r="AU50" s="98">
        <f t="shared" si="30"/>
        <v>375000</v>
      </c>
      <c r="AV50" s="48">
        <f t="shared" si="30"/>
        <v>375000</v>
      </c>
      <c r="AW50" s="73">
        <f t="shared" si="30"/>
        <v>375000</v>
      </c>
      <c r="AX50" s="48">
        <f t="shared" si="30"/>
        <v>375000</v>
      </c>
      <c r="AY50" s="98">
        <f t="shared" si="30"/>
        <v>375000</v>
      </c>
      <c r="AZ50" s="48">
        <f t="shared" si="30"/>
        <v>375000</v>
      </c>
      <c r="BA50" s="73">
        <f t="shared" si="30"/>
        <v>375000</v>
      </c>
      <c r="BB50" s="48">
        <f t="shared" si="30"/>
        <v>375000</v>
      </c>
      <c r="BC50" s="98">
        <f t="shared" si="30"/>
        <v>375000</v>
      </c>
      <c r="BD50" s="48">
        <f t="shared" si="30"/>
        <v>375000</v>
      </c>
      <c r="BE50" s="73">
        <f t="shared" si="30"/>
        <v>375000</v>
      </c>
    </row>
    <row r="51" spans="1:57" s="13" customFormat="1" ht="18">
      <c r="A51" s="38" t="s">
        <v>124</v>
      </c>
      <c r="B51" s="18"/>
      <c r="C51" s="18"/>
      <c r="D51" s="135">
        <v>0.0025</v>
      </c>
      <c r="E51" s="19" t="s">
        <v>80</v>
      </c>
      <c r="F51" s="218">
        <v>25000000</v>
      </c>
      <c r="G51" s="98">
        <f>F51*D51</f>
        <v>62500</v>
      </c>
      <c r="H51" s="98">
        <f t="shared" si="30"/>
        <v>62500</v>
      </c>
      <c r="I51" s="48">
        <f t="shared" si="30"/>
        <v>62500</v>
      </c>
      <c r="J51" s="48">
        <f t="shared" si="30"/>
        <v>62500</v>
      </c>
      <c r="K51" s="48">
        <f t="shared" si="30"/>
        <v>62500</v>
      </c>
      <c r="L51" s="48">
        <f t="shared" si="30"/>
        <v>62500</v>
      </c>
      <c r="M51" s="48">
        <f t="shared" si="30"/>
        <v>62500</v>
      </c>
      <c r="N51" s="48">
        <f t="shared" si="30"/>
        <v>62500</v>
      </c>
      <c r="O51" s="98">
        <f t="shared" si="30"/>
        <v>62500</v>
      </c>
      <c r="P51" s="48">
        <f t="shared" si="30"/>
        <v>62500</v>
      </c>
      <c r="Q51" s="73">
        <f t="shared" si="30"/>
        <v>62500</v>
      </c>
      <c r="R51" s="48">
        <f t="shared" si="30"/>
        <v>62500</v>
      </c>
      <c r="S51" s="98">
        <f t="shared" si="30"/>
        <v>62500</v>
      </c>
      <c r="T51" s="48">
        <f t="shared" si="30"/>
        <v>62500</v>
      </c>
      <c r="U51" s="73">
        <f t="shared" si="30"/>
        <v>62500</v>
      </c>
      <c r="V51" s="48">
        <f t="shared" si="30"/>
        <v>62500</v>
      </c>
      <c r="W51" s="98">
        <f t="shared" si="30"/>
        <v>62500</v>
      </c>
      <c r="X51" s="48">
        <f t="shared" si="30"/>
        <v>62500</v>
      </c>
      <c r="Y51" s="73">
        <f t="shared" si="30"/>
        <v>62500</v>
      </c>
      <c r="Z51" s="48">
        <f t="shared" si="30"/>
        <v>62500</v>
      </c>
      <c r="AA51" s="98">
        <f t="shared" si="30"/>
        <v>62500</v>
      </c>
      <c r="AB51" s="48">
        <f t="shared" si="30"/>
        <v>62500</v>
      </c>
      <c r="AC51" s="73">
        <f t="shared" si="30"/>
        <v>62500</v>
      </c>
      <c r="AD51" s="48">
        <f t="shared" si="30"/>
        <v>62500</v>
      </c>
      <c r="AE51" s="98">
        <f t="shared" si="30"/>
        <v>62500</v>
      </c>
      <c r="AF51" s="48">
        <f t="shared" si="30"/>
        <v>62500</v>
      </c>
      <c r="AG51" s="73">
        <f t="shared" si="30"/>
        <v>62500</v>
      </c>
      <c r="AH51" s="48">
        <f t="shared" si="30"/>
        <v>62500</v>
      </c>
      <c r="AI51" s="98">
        <f t="shared" si="30"/>
        <v>62500</v>
      </c>
      <c r="AJ51" s="48">
        <f t="shared" si="30"/>
        <v>62500</v>
      </c>
      <c r="AK51" s="73">
        <f t="shared" si="30"/>
        <v>62500</v>
      </c>
      <c r="AL51" s="48">
        <f t="shared" si="30"/>
        <v>62500</v>
      </c>
      <c r="AM51" s="98">
        <f t="shared" si="30"/>
        <v>62500</v>
      </c>
      <c r="AN51" s="48">
        <f t="shared" si="30"/>
        <v>62500</v>
      </c>
      <c r="AO51" s="73">
        <f t="shared" si="30"/>
        <v>62500</v>
      </c>
      <c r="AP51" s="48">
        <f t="shared" si="30"/>
        <v>62500</v>
      </c>
      <c r="AQ51" s="98">
        <f t="shared" si="30"/>
        <v>62500</v>
      </c>
      <c r="AR51" s="48">
        <f t="shared" si="30"/>
        <v>62500</v>
      </c>
      <c r="AS51" s="73">
        <f t="shared" si="30"/>
        <v>62500</v>
      </c>
      <c r="AT51" s="48">
        <f t="shared" si="30"/>
        <v>62500</v>
      </c>
      <c r="AU51" s="98">
        <f t="shared" si="30"/>
        <v>62500</v>
      </c>
      <c r="AV51" s="48">
        <f t="shared" si="30"/>
        <v>62500</v>
      </c>
      <c r="AW51" s="73">
        <f t="shared" si="30"/>
        <v>62500</v>
      </c>
      <c r="AX51" s="48">
        <f t="shared" si="30"/>
        <v>62500</v>
      </c>
      <c r="AY51" s="98">
        <f t="shared" si="30"/>
        <v>62500</v>
      </c>
      <c r="AZ51" s="48">
        <f t="shared" si="30"/>
        <v>62500</v>
      </c>
      <c r="BA51" s="73">
        <f t="shared" si="30"/>
        <v>62500</v>
      </c>
      <c r="BB51" s="48">
        <f t="shared" si="30"/>
        <v>62500</v>
      </c>
      <c r="BC51" s="98">
        <f t="shared" si="30"/>
        <v>62500</v>
      </c>
      <c r="BD51" s="48">
        <f t="shared" si="30"/>
        <v>62500</v>
      </c>
      <c r="BE51" s="73">
        <f t="shared" si="30"/>
        <v>62500</v>
      </c>
    </row>
    <row r="52" spans="1:57" s="13" customFormat="1" ht="18">
      <c r="A52" s="74" t="s">
        <v>125</v>
      </c>
      <c r="B52" s="18" t="s">
        <v>1</v>
      </c>
      <c r="C52" s="18"/>
      <c r="D52" s="71">
        <v>1</v>
      </c>
      <c r="E52" s="19" t="s">
        <v>82</v>
      </c>
      <c r="F52" s="48">
        <v>250000</v>
      </c>
      <c r="G52" s="131"/>
      <c r="H52" s="131"/>
      <c r="I52" s="131"/>
      <c r="J52" s="132">
        <f>F52</f>
        <v>250000</v>
      </c>
      <c r="K52" s="132"/>
      <c r="L52" s="132"/>
      <c r="M52" s="132"/>
      <c r="N52" s="132"/>
      <c r="O52" s="131"/>
      <c r="P52" s="132"/>
      <c r="Q52" s="131"/>
      <c r="R52" s="132"/>
      <c r="S52" s="131"/>
      <c r="T52" s="132"/>
      <c r="U52" s="131"/>
      <c r="V52" s="132"/>
      <c r="W52" s="131"/>
      <c r="X52" s="132"/>
      <c r="Y52" s="131"/>
      <c r="Z52" s="132"/>
      <c r="AA52" s="131"/>
      <c r="AB52" s="132"/>
      <c r="AC52" s="131"/>
      <c r="AD52" s="132"/>
      <c r="AE52" s="131"/>
      <c r="AF52" s="132">
        <f>F52</f>
        <v>250000</v>
      </c>
      <c r="AG52" s="131"/>
      <c r="AH52" s="132"/>
      <c r="AI52" s="131"/>
      <c r="AJ52" s="132"/>
      <c r="AK52" s="131"/>
      <c r="AL52" s="132"/>
      <c r="AM52" s="131"/>
      <c r="AN52" s="132"/>
      <c r="AO52" s="131"/>
      <c r="AP52" s="132"/>
      <c r="AQ52" s="131"/>
      <c r="AR52" s="132"/>
      <c r="AS52" s="131"/>
      <c r="AT52" s="132"/>
      <c r="AU52" s="131"/>
      <c r="AV52" s="132"/>
      <c r="AW52" s="131"/>
      <c r="AX52" s="132"/>
      <c r="AY52" s="131"/>
      <c r="AZ52" s="132"/>
      <c r="BA52" s="131"/>
      <c r="BB52" s="132"/>
      <c r="BC52" s="131"/>
      <c r="BD52" s="132"/>
      <c r="BE52" s="131">
        <f>F52</f>
        <v>250000</v>
      </c>
    </row>
    <row r="53" spans="1:57" s="13" customFormat="1" ht="15.75">
      <c r="A53" s="82" t="s">
        <v>57</v>
      </c>
      <c r="B53" s="83"/>
      <c r="C53" s="83"/>
      <c r="D53" s="84"/>
      <c r="E53" s="197"/>
      <c r="F53" s="84"/>
      <c r="G53" s="103">
        <f>SUM(G48:G52)</f>
        <v>792500</v>
      </c>
      <c r="H53" s="103">
        <f aca="true" t="shared" si="31" ref="H53:BE53">SUM(H48:H52)</f>
        <v>792500</v>
      </c>
      <c r="I53" s="103">
        <f t="shared" si="31"/>
        <v>792500</v>
      </c>
      <c r="J53" s="85">
        <f t="shared" si="31"/>
        <v>1042500</v>
      </c>
      <c r="K53" s="85">
        <f t="shared" si="31"/>
        <v>792500</v>
      </c>
      <c r="L53" s="85">
        <f t="shared" si="31"/>
        <v>792500</v>
      </c>
      <c r="M53" s="103">
        <f t="shared" si="31"/>
        <v>792500</v>
      </c>
      <c r="N53" s="85">
        <f t="shared" si="31"/>
        <v>792500</v>
      </c>
      <c r="O53" s="103">
        <f t="shared" si="31"/>
        <v>792500</v>
      </c>
      <c r="P53" s="85">
        <f t="shared" si="31"/>
        <v>792500</v>
      </c>
      <c r="Q53" s="103">
        <f t="shared" si="31"/>
        <v>792500</v>
      </c>
      <c r="R53" s="85">
        <f t="shared" si="31"/>
        <v>792500</v>
      </c>
      <c r="S53" s="103">
        <f t="shared" si="31"/>
        <v>792500</v>
      </c>
      <c r="T53" s="85">
        <f t="shared" si="31"/>
        <v>792500</v>
      </c>
      <c r="U53" s="103">
        <f t="shared" si="31"/>
        <v>792500</v>
      </c>
      <c r="V53" s="85">
        <f t="shared" si="31"/>
        <v>792500</v>
      </c>
      <c r="W53" s="103">
        <f t="shared" si="31"/>
        <v>792500</v>
      </c>
      <c r="X53" s="85">
        <f t="shared" si="31"/>
        <v>792500</v>
      </c>
      <c r="Y53" s="103">
        <f t="shared" si="31"/>
        <v>792500</v>
      </c>
      <c r="Z53" s="85">
        <f t="shared" si="31"/>
        <v>792500</v>
      </c>
      <c r="AA53" s="103">
        <f t="shared" si="31"/>
        <v>792500</v>
      </c>
      <c r="AB53" s="85">
        <f t="shared" si="31"/>
        <v>792500</v>
      </c>
      <c r="AC53" s="103">
        <f t="shared" si="31"/>
        <v>792500</v>
      </c>
      <c r="AD53" s="85">
        <f t="shared" si="31"/>
        <v>792500</v>
      </c>
      <c r="AE53" s="103">
        <f t="shared" si="31"/>
        <v>792500</v>
      </c>
      <c r="AF53" s="85">
        <f t="shared" si="31"/>
        <v>1042500</v>
      </c>
      <c r="AG53" s="103">
        <f t="shared" si="31"/>
        <v>792500</v>
      </c>
      <c r="AH53" s="85">
        <f t="shared" si="31"/>
        <v>792500</v>
      </c>
      <c r="AI53" s="103">
        <f t="shared" si="31"/>
        <v>792500</v>
      </c>
      <c r="AJ53" s="85">
        <f t="shared" si="31"/>
        <v>792500</v>
      </c>
      <c r="AK53" s="103">
        <f t="shared" si="31"/>
        <v>792500</v>
      </c>
      <c r="AL53" s="85">
        <f t="shared" si="31"/>
        <v>792500</v>
      </c>
      <c r="AM53" s="103">
        <f t="shared" si="31"/>
        <v>792500</v>
      </c>
      <c r="AN53" s="85">
        <f t="shared" si="31"/>
        <v>792500</v>
      </c>
      <c r="AO53" s="103">
        <f t="shared" si="31"/>
        <v>792500</v>
      </c>
      <c r="AP53" s="85">
        <f t="shared" si="31"/>
        <v>792500</v>
      </c>
      <c r="AQ53" s="103">
        <f t="shared" si="31"/>
        <v>792500</v>
      </c>
      <c r="AR53" s="85">
        <f t="shared" si="31"/>
        <v>792500</v>
      </c>
      <c r="AS53" s="103">
        <f t="shared" si="31"/>
        <v>792500</v>
      </c>
      <c r="AT53" s="85">
        <f t="shared" si="31"/>
        <v>792500</v>
      </c>
      <c r="AU53" s="103">
        <f t="shared" si="31"/>
        <v>792500</v>
      </c>
      <c r="AV53" s="85">
        <f t="shared" si="31"/>
        <v>792500</v>
      </c>
      <c r="AW53" s="103">
        <f t="shared" si="31"/>
        <v>792500</v>
      </c>
      <c r="AX53" s="85">
        <f t="shared" si="31"/>
        <v>792500</v>
      </c>
      <c r="AY53" s="103">
        <f t="shared" si="31"/>
        <v>792500</v>
      </c>
      <c r="AZ53" s="85">
        <f t="shared" si="31"/>
        <v>792500</v>
      </c>
      <c r="BA53" s="103">
        <f t="shared" si="31"/>
        <v>792500</v>
      </c>
      <c r="BB53" s="85">
        <f t="shared" si="31"/>
        <v>792500</v>
      </c>
      <c r="BC53" s="103">
        <f t="shared" si="31"/>
        <v>792500</v>
      </c>
      <c r="BD53" s="85">
        <f t="shared" si="31"/>
        <v>792500</v>
      </c>
      <c r="BE53" s="103">
        <f t="shared" si="31"/>
        <v>1042500</v>
      </c>
    </row>
    <row r="54" spans="1:57" s="13" customFormat="1" ht="18" customHeight="1">
      <c r="A54" s="76" t="s">
        <v>74</v>
      </c>
      <c r="B54" s="77"/>
      <c r="C54" s="77"/>
      <c r="D54" s="78"/>
      <c r="E54" s="195"/>
      <c r="F54" s="78"/>
      <c r="G54" s="108"/>
      <c r="H54" s="98"/>
      <c r="I54" s="108"/>
      <c r="J54" s="98"/>
      <c r="K54" s="48"/>
      <c r="L54" s="48"/>
      <c r="M54" s="108"/>
      <c r="N54" s="48"/>
      <c r="O54" s="98"/>
      <c r="P54" s="48"/>
      <c r="Q54" s="98"/>
      <c r="R54" s="48"/>
      <c r="S54" s="98"/>
      <c r="T54" s="48"/>
      <c r="U54" s="98"/>
      <c r="V54" s="48"/>
      <c r="W54" s="98"/>
      <c r="X54" s="48"/>
      <c r="Y54" s="98"/>
      <c r="Z54" s="48"/>
      <c r="AA54" s="98"/>
      <c r="AB54" s="48"/>
      <c r="AC54" s="98"/>
      <c r="AD54" s="48"/>
      <c r="AE54" s="98"/>
      <c r="AF54" s="48"/>
      <c r="AG54" s="98"/>
      <c r="AH54" s="48"/>
      <c r="AI54" s="98"/>
      <c r="AJ54" s="48"/>
      <c r="AK54" s="98"/>
      <c r="AL54" s="48"/>
      <c r="AM54" s="98"/>
      <c r="AN54" s="48"/>
      <c r="AO54" s="98"/>
      <c r="AP54" s="48"/>
      <c r="AQ54" s="98"/>
      <c r="AR54" s="48"/>
      <c r="AS54" s="98"/>
      <c r="AT54" s="48"/>
      <c r="AU54" s="98"/>
      <c r="AV54" s="48"/>
      <c r="AW54" s="98"/>
      <c r="AX54" s="48"/>
      <c r="AY54" s="98"/>
      <c r="AZ54" s="48"/>
      <c r="BA54" s="98"/>
      <c r="BB54" s="48"/>
      <c r="BC54" s="98"/>
      <c r="BD54" s="48"/>
      <c r="BE54" s="98"/>
    </row>
    <row r="55" spans="1:57" s="13" customFormat="1" ht="18" customHeight="1">
      <c r="A55" s="46" t="s">
        <v>73</v>
      </c>
      <c r="B55" s="33"/>
      <c r="C55" s="33"/>
      <c r="D55" s="71">
        <f>2*160</f>
        <v>320</v>
      </c>
      <c r="E55" s="19" t="s">
        <v>35</v>
      </c>
      <c r="F55" s="48">
        <f>D55*225</f>
        <v>72000</v>
      </c>
      <c r="G55" s="121">
        <f aca="true" t="shared" si="32" ref="G55:BE55">F55</f>
        <v>72000</v>
      </c>
      <c r="H55" s="121">
        <f t="shared" si="32"/>
        <v>72000</v>
      </c>
      <c r="I55" s="121">
        <f t="shared" si="32"/>
        <v>72000</v>
      </c>
      <c r="J55" s="121">
        <f t="shared" si="32"/>
        <v>72000</v>
      </c>
      <c r="K55" s="121">
        <f t="shared" si="32"/>
        <v>72000</v>
      </c>
      <c r="L55" s="42">
        <f t="shared" si="32"/>
        <v>72000</v>
      </c>
      <c r="M55" s="121">
        <f t="shared" si="32"/>
        <v>72000</v>
      </c>
      <c r="N55" s="42">
        <f t="shared" si="32"/>
        <v>72000</v>
      </c>
      <c r="O55" s="121">
        <f t="shared" si="32"/>
        <v>72000</v>
      </c>
      <c r="P55" s="42">
        <f t="shared" si="32"/>
        <v>72000</v>
      </c>
      <c r="Q55" s="121">
        <f t="shared" si="32"/>
        <v>72000</v>
      </c>
      <c r="R55" s="42">
        <f t="shared" si="32"/>
        <v>72000</v>
      </c>
      <c r="S55" s="121">
        <f t="shared" si="32"/>
        <v>72000</v>
      </c>
      <c r="T55" s="42">
        <f t="shared" si="32"/>
        <v>72000</v>
      </c>
      <c r="U55" s="121">
        <f t="shared" si="32"/>
        <v>72000</v>
      </c>
      <c r="V55" s="42">
        <f t="shared" si="32"/>
        <v>72000</v>
      </c>
      <c r="W55" s="121">
        <f t="shared" si="32"/>
        <v>72000</v>
      </c>
      <c r="X55" s="42">
        <f t="shared" si="32"/>
        <v>72000</v>
      </c>
      <c r="Y55" s="121">
        <f t="shared" si="32"/>
        <v>72000</v>
      </c>
      <c r="Z55" s="42">
        <f t="shared" si="32"/>
        <v>72000</v>
      </c>
      <c r="AA55" s="121">
        <f t="shared" si="32"/>
        <v>72000</v>
      </c>
      <c r="AB55" s="42">
        <f t="shared" si="32"/>
        <v>72000</v>
      </c>
      <c r="AC55" s="121">
        <f t="shared" si="32"/>
        <v>72000</v>
      </c>
      <c r="AD55" s="42">
        <f t="shared" si="32"/>
        <v>72000</v>
      </c>
      <c r="AE55" s="121">
        <f t="shared" si="32"/>
        <v>72000</v>
      </c>
      <c r="AF55" s="42">
        <f t="shared" si="32"/>
        <v>72000</v>
      </c>
      <c r="AG55" s="121">
        <f t="shared" si="32"/>
        <v>72000</v>
      </c>
      <c r="AH55" s="42">
        <f t="shared" si="32"/>
        <v>72000</v>
      </c>
      <c r="AI55" s="121">
        <f t="shared" si="32"/>
        <v>72000</v>
      </c>
      <c r="AJ55" s="42">
        <f t="shared" si="32"/>
        <v>72000</v>
      </c>
      <c r="AK55" s="121">
        <f t="shared" si="32"/>
        <v>72000</v>
      </c>
      <c r="AL55" s="42">
        <f t="shared" si="32"/>
        <v>72000</v>
      </c>
      <c r="AM55" s="121">
        <f t="shared" si="32"/>
        <v>72000</v>
      </c>
      <c r="AN55" s="42">
        <f t="shared" si="32"/>
        <v>72000</v>
      </c>
      <c r="AO55" s="121">
        <f t="shared" si="32"/>
        <v>72000</v>
      </c>
      <c r="AP55" s="42">
        <f t="shared" si="32"/>
        <v>72000</v>
      </c>
      <c r="AQ55" s="121">
        <f t="shared" si="32"/>
        <v>72000</v>
      </c>
      <c r="AR55" s="42">
        <f t="shared" si="32"/>
        <v>72000</v>
      </c>
      <c r="AS55" s="121">
        <f t="shared" si="32"/>
        <v>72000</v>
      </c>
      <c r="AT55" s="42">
        <f t="shared" si="32"/>
        <v>72000</v>
      </c>
      <c r="AU55" s="121">
        <f t="shared" si="32"/>
        <v>72000</v>
      </c>
      <c r="AV55" s="42">
        <f t="shared" si="32"/>
        <v>72000</v>
      </c>
      <c r="AW55" s="121">
        <f t="shared" si="32"/>
        <v>72000</v>
      </c>
      <c r="AX55" s="42">
        <f t="shared" si="32"/>
        <v>72000</v>
      </c>
      <c r="AY55" s="121">
        <f t="shared" si="32"/>
        <v>72000</v>
      </c>
      <c r="AZ55" s="42">
        <f t="shared" si="32"/>
        <v>72000</v>
      </c>
      <c r="BA55" s="121">
        <f t="shared" si="32"/>
        <v>72000</v>
      </c>
      <c r="BB55" s="42">
        <f t="shared" si="32"/>
        <v>72000</v>
      </c>
      <c r="BC55" s="121">
        <f t="shared" si="32"/>
        <v>72000</v>
      </c>
      <c r="BD55" s="42">
        <f t="shared" si="32"/>
        <v>72000</v>
      </c>
      <c r="BE55" s="121">
        <f t="shared" si="32"/>
        <v>72000</v>
      </c>
    </row>
    <row r="56" spans="1:57" s="13" customFormat="1" ht="15.75">
      <c r="A56" s="82" t="s">
        <v>77</v>
      </c>
      <c r="B56" s="83"/>
      <c r="C56" s="83"/>
      <c r="D56" s="84"/>
      <c r="E56" s="197"/>
      <c r="F56" s="84"/>
      <c r="G56" s="103">
        <f>G55</f>
        <v>72000</v>
      </c>
      <c r="H56" s="103">
        <f>H55</f>
        <v>72000</v>
      </c>
      <c r="I56" s="103">
        <f aca="true" t="shared" si="33" ref="I56:BE56">I55</f>
        <v>72000</v>
      </c>
      <c r="J56" s="103">
        <f t="shared" si="33"/>
        <v>72000</v>
      </c>
      <c r="K56" s="103">
        <f t="shared" si="33"/>
        <v>72000</v>
      </c>
      <c r="L56" s="85">
        <f t="shared" si="33"/>
        <v>72000</v>
      </c>
      <c r="M56" s="103">
        <f t="shared" si="33"/>
        <v>72000</v>
      </c>
      <c r="N56" s="85">
        <f t="shared" si="33"/>
        <v>72000</v>
      </c>
      <c r="O56" s="103">
        <f t="shared" si="33"/>
        <v>72000</v>
      </c>
      <c r="P56" s="85">
        <f t="shared" si="33"/>
        <v>72000</v>
      </c>
      <c r="Q56" s="103">
        <f t="shared" si="33"/>
        <v>72000</v>
      </c>
      <c r="R56" s="85">
        <f t="shared" si="33"/>
        <v>72000</v>
      </c>
      <c r="S56" s="103">
        <f t="shared" si="33"/>
        <v>72000</v>
      </c>
      <c r="T56" s="85">
        <f t="shared" si="33"/>
        <v>72000</v>
      </c>
      <c r="U56" s="103">
        <f t="shared" si="33"/>
        <v>72000</v>
      </c>
      <c r="V56" s="85">
        <f t="shared" si="33"/>
        <v>72000</v>
      </c>
      <c r="W56" s="103">
        <f t="shared" si="33"/>
        <v>72000</v>
      </c>
      <c r="X56" s="85">
        <f t="shared" si="33"/>
        <v>72000</v>
      </c>
      <c r="Y56" s="103">
        <f t="shared" si="33"/>
        <v>72000</v>
      </c>
      <c r="Z56" s="85">
        <f t="shared" si="33"/>
        <v>72000</v>
      </c>
      <c r="AA56" s="103">
        <f t="shared" si="33"/>
        <v>72000</v>
      </c>
      <c r="AB56" s="85">
        <f t="shared" si="33"/>
        <v>72000</v>
      </c>
      <c r="AC56" s="103">
        <f t="shared" si="33"/>
        <v>72000</v>
      </c>
      <c r="AD56" s="85">
        <f t="shared" si="33"/>
        <v>72000</v>
      </c>
      <c r="AE56" s="103">
        <f t="shared" si="33"/>
        <v>72000</v>
      </c>
      <c r="AF56" s="85">
        <f t="shared" si="33"/>
        <v>72000</v>
      </c>
      <c r="AG56" s="103">
        <f t="shared" si="33"/>
        <v>72000</v>
      </c>
      <c r="AH56" s="85">
        <f t="shared" si="33"/>
        <v>72000</v>
      </c>
      <c r="AI56" s="103">
        <f t="shared" si="33"/>
        <v>72000</v>
      </c>
      <c r="AJ56" s="85">
        <f t="shared" si="33"/>
        <v>72000</v>
      </c>
      <c r="AK56" s="103">
        <f t="shared" si="33"/>
        <v>72000</v>
      </c>
      <c r="AL56" s="85">
        <f t="shared" si="33"/>
        <v>72000</v>
      </c>
      <c r="AM56" s="103">
        <f t="shared" si="33"/>
        <v>72000</v>
      </c>
      <c r="AN56" s="85">
        <f t="shared" si="33"/>
        <v>72000</v>
      </c>
      <c r="AO56" s="103">
        <f t="shared" si="33"/>
        <v>72000</v>
      </c>
      <c r="AP56" s="85">
        <f t="shared" si="33"/>
        <v>72000</v>
      </c>
      <c r="AQ56" s="103">
        <f t="shared" si="33"/>
        <v>72000</v>
      </c>
      <c r="AR56" s="85">
        <f t="shared" si="33"/>
        <v>72000</v>
      </c>
      <c r="AS56" s="103">
        <f t="shared" si="33"/>
        <v>72000</v>
      </c>
      <c r="AT56" s="85">
        <f t="shared" si="33"/>
        <v>72000</v>
      </c>
      <c r="AU56" s="103">
        <f t="shared" si="33"/>
        <v>72000</v>
      </c>
      <c r="AV56" s="85">
        <f t="shared" si="33"/>
        <v>72000</v>
      </c>
      <c r="AW56" s="103">
        <f t="shared" si="33"/>
        <v>72000</v>
      </c>
      <c r="AX56" s="85">
        <f t="shared" si="33"/>
        <v>72000</v>
      </c>
      <c r="AY56" s="103">
        <f t="shared" si="33"/>
        <v>72000</v>
      </c>
      <c r="AZ56" s="85">
        <f t="shared" si="33"/>
        <v>72000</v>
      </c>
      <c r="BA56" s="103">
        <f t="shared" si="33"/>
        <v>72000</v>
      </c>
      <c r="BB56" s="85">
        <f t="shared" si="33"/>
        <v>72000</v>
      </c>
      <c r="BC56" s="103">
        <f t="shared" si="33"/>
        <v>72000</v>
      </c>
      <c r="BD56" s="85">
        <f t="shared" si="33"/>
        <v>72000</v>
      </c>
      <c r="BE56" s="103">
        <f t="shared" si="33"/>
        <v>72000</v>
      </c>
    </row>
    <row r="57" spans="1:57" s="13" customFormat="1" ht="18" customHeight="1">
      <c r="A57" s="76" t="s">
        <v>79</v>
      </c>
      <c r="B57" s="77"/>
      <c r="C57" s="77"/>
      <c r="D57" s="78"/>
      <c r="E57" s="195"/>
      <c r="F57" s="78"/>
      <c r="G57" s="108"/>
      <c r="H57" s="98"/>
      <c r="I57" s="98"/>
      <c r="J57" s="98"/>
      <c r="K57" s="48"/>
      <c r="L57" s="48"/>
      <c r="M57" s="98"/>
      <c r="N57" s="48"/>
      <c r="O57" s="98"/>
      <c r="P57" s="48"/>
      <c r="Q57" s="98"/>
      <c r="R57" s="48"/>
      <c r="S57" s="98"/>
      <c r="T57" s="48"/>
      <c r="U57" s="98"/>
      <c r="V57" s="48"/>
      <c r="W57" s="98"/>
      <c r="X57" s="48"/>
      <c r="Y57" s="98"/>
      <c r="Z57" s="48"/>
      <c r="AA57" s="98"/>
      <c r="AB57" s="48"/>
      <c r="AC57" s="98"/>
      <c r="AD57" s="48"/>
      <c r="AE57" s="98"/>
      <c r="AF57" s="48"/>
      <c r="AG57" s="98"/>
      <c r="AH57" s="48"/>
      <c r="AI57" s="98"/>
      <c r="AJ57" s="48"/>
      <c r="AK57" s="98"/>
      <c r="AL57" s="48"/>
      <c r="AM57" s="98"/>
      <c r="AN57" s="48"/>
      <c r="AO57" s="98"/>
      <c r="AP57" s="48"/>
      <c r="AQ57" s="98"/>
      <c r="AR57" s="48"/>
      <c r="AS57" s="98"/>
      <c r="AT57" s="48"/>
      <c r="AU57" s="98"/>
      <c r="AV57" s="48"/>
      <c r="AW57" s="98"/>
      <c r="AX57" s="48"/>
      <c r="AY57" s="98"/>
      <c r="AZ57" s="48"/>
      <c r="BA57" s="98"/>
      <c r="BB57" s="48"/>
      <c r="BC57" s="98"/>
      <c r="BD57" s="48"/>
      <c r="BE57" s="98"/>
    </row>
    <row r="58" spans="1:57" s="13" customFormat="1" ht="18" customHeight="1">
      <c r="A58" s="80" t="s">
        <v>126</v>
      </c>
      <c r="B58" s="33"/>
      <c r="C58" s="33"/>
      <c r="D58" s="135">
        <v>0.009</v>
      </c>
      <c r="E58" s="19" t="s">
        <v>80</v>
      </c>
      <c r="F58" s="48">
        <f>0.8*675000000</f>
        <v>540000000</v>
      </c>
      <c r="G58" s="121">
        <f>F58*D58</f>
        <v>4860000</v>
      </c>
      <c r="H58" s="121">
        <f aca="true" t="shared" si="34" ref="H58:BE58">G58</f>
        <v>4860000</v>
      </c>
      <c r="I58" s="121">
        <f t="shared" si="34"/>
        <v>4860000</v>
      </c>
      <c r="J58" s="222">
        <f t="shared" si="34"/>
        <v>4860000</v>
      </c>
      <c r="K58" s="121">
        <f t="shared" si="34"/>
        <v>4860000</v>
      </c>
      <c r="L58" s="42">
        <f t="shared" si="34"/>
        <v>4860000</v>
      </c>
      <c r="M58" s="121">
        <f t="shared" si="34"/>
        <v>4860000</v>
      </c>
      <c r="N58" s="42">
        <f t="shared" si="34"/>
        <v>4860000</v>
      </c>
      <c r="O58" s="121">
        <f t="shared" si="34"/>
        <v>4860000</v>
      </c>
      <c r="P58" s="42">
        <f t="shared" si="34"/>
        <v>4860000</v>
      </c>
      <c r="Q58" s="121">
        <f t="shared" si="34"/>
        <v>4860000</v>
      </c>
      <c r="R58" s="42">
        <f t="shared" si="34"/>
        <v>4860000</v>
      </c>
      <c r="S58" s="121">
        <f t="shared" si="34"/>
        <v>4860000</v>
      </c>
      <c r="T58" s="42">
        <f t="shared" si="34"/>
        <v>4860000</v>
      </c>
      <c r="U58" s="121">
        <f t="shared" si="34"/>
        <v>4860000</v>
      </c>
      <c r="V58" s="42">
        <f t="shared" si="34"/>
        <v>4860000</v>
      </c>
      <c r="W58" s="121">
        <f t="shared" si="34"/>
        <v>4860000</v>
      </c>
      <c r="X58" s="42">
        <f t="shared" si="34"/>
        <v>4860000</v>
      </c>
      <c r="Y58" s="121">
        <f t="shared" si="34"/>
        <v>4860000</v>
      </c>
      <c r="Z58" s="42">
        <f t="shared" si="34"/>
        <v>4860000</v>
      </c>
      <c r="AA58" s="121">
        <f t="shared" si="34"/>
        <v>4860000</v>
      </c>
      <c r="AB58" s="42">
        <f t="shared" si="34"/>
        <v>4860000</v>
      </c>
      <c r="AC58" s="121">
        <f t="shared" si="34"/>
        <v>4860000</v>
      </c>
      <c r="AD58" s="42">
        <f t="shared" si="34"/>
        <v>4860000</v>
      </c>
      <c r="AE58" s="121">
        <f t="shared" si="34"/>
        <v>4860000</v>
      </c>
      <c r="AF58" s="42">
        <f t="shared" si="34"/>
        <v>4860000</v>
      </c>
      <c r="AG58" s="121">
        <f t="shared" si="34"/>
        <v>4860000</v>
      </c>
      <c r="AH58" s="42">
        <f t="shared" si="34"/>
        <v>4860000</v>
      </c>
      <c r="AI58" s="121">
        <f t="shared" si="34"/>
        <v>4860000</v>
      </c>
      <c r="AJ58" s="42">
        <f t="shared" si="34"/>
        <v>4860000</v>
      </c>
      <c r="AK58" s="121">
        <f t="shared" si="34"/>
        <v>4860000</v>
      </c>
      <c r="AL58" s="42">
        <f t="shared" si="34"/>
        <v>4860000</v>
      </c>
      <c r="AM58" s="121">
        <f t="shared" si="34"/>
        <v>4860000</v>
      </c>
      <c r="AN58" s="42">
        <f t="shared" si="34"/>
        <v>4860000</v>
      </c>
      <c r="AO58" s="121">
        <f t="shared" si="34"/>
        <v>4860000</v>
      </c>
      <c r="AP58" s="42">
        <f t="shared" si="34"/>
        <v>4860000</v>
      </c>
      <c r="AQ58" s="121">
        <f t="shared" si="34"/>
        <v>4860000</v>
      </c>
      <c r="AR58" s="42">
        <f t="shared" si="34"/>
        <v>4860000</v>
      </c>
      <c r="AS58" s="121">
        <f t="shared" si="34"/>
        <v>4860000</v>
      </c>
      <c r="AT58" s="42">
        <f t="shared" si="34"/>
        <v>4860000</v>
      </c>
      <c r="AU58" s="121">
        <f t="shared" si="34"/>
        <v>4860000</v>
      </c>
      <c r="AV58" s="42">
        <f t="shared" si="34"/>
        <v>4860000</v>
      </c>
      <c r="AW58" s="121">
        <f t="shared" si="34"/>
        <v>4860000</v>
      </c>
      <c r="AX58" s="42">
        <f t="shared" si="34"/>
        <v>4860000</v>
      </c>
      <c r="AY58" s="121">
        <f t="shared" si="34"/>
        <v>4860000</v>
      </c>
      <c r="AZ58" s="42">
        <f t="shared" si="34"/>
        <v>4860000</v>
      </c>
      <c r="BA58" s="121">
        <f t="shared" si="34"/>
        <v>4860000</v>
      </c>
      <c r="BB58" s="42">
        <f t="shared" si="34"/>
        <v>4860000</v>
      </c>
      <c r="BC58" s="121">
        <f t="shared" si="34"/>
        <v>4860000</v>
      </c>
      <c r="BD58" s="42">
        <f t="shared" si="34"/>
        <v>4860000</v>
      </c>
      <c r="BE58" s="121">
        <f t="shared" si="34"/>
        <v>4860000</v>
      </c>
    </row>
    <row r="59" spans="1:57" s="13" customFormat="1" ht="15.75">
      <c r="A59" s="82" t="s">
        <v>78</v>
      </c>
      <c r="B59" s="83"/>
      <c r="C59" s="83"/>
      <c r="D59" s="84"/>
      <c r="E59" s="197"/>
      <c r="F59" s="84"/>
      <c r="G59" s="103">
        <f aca="true" t="shared" si="35" ref="G59:BE59">G58</f>
        <v>4860000</v>
      </c>
      <c r="H59" s="103">
        <f t="shared" si="35"/>
        <v>4860000</v>
      </c>
      <c r="I59" s="103">
        <f t="shared" si="35"/>
        <v>4860000</v>
      </c>
      <c r="J59" s="223">
        <f t="shared" si="35"/>
        <v>4860000</v>
      </c>
      <c r="K59" s="103">
        <f t="shared" si="35"/>
        <v>4860000</v>
      </c>
      <c r="L59" s="85">
        <f t="shared" si="35"/>
        <v>4860000</v>
      </c>
      <c r="M59" s="103">
        <f t="shared" si="35"/>
        <v>4860000</v>
      </c>
      <c r="N59" s="85">
        <f t="shared" si="35"/>
        <v>4860000</v>
      </c>
      <c r="O59" s="103">
        <f t="shared" si="35"/>
        <v>4860000</v>
      </c>
      <c r="P59" s="85">
        <f t="shared" si="35"/>
        <v>4860000</v>
      </c>
      <c r="Q59" s="103">
        <f t="shared" si="35"/>
        <v>4860000</v>
      </c>
      <c r="R59" s="85">
        <f t="shared" si="35"/>
        <v>4860000</v>
      </c>
      <c r="S59" s="103">
        <f t="shared" si="35"/>
        <v>4860000</v>
      </c>
      <c r="T59" s="85">
        <f t="shared" si="35"/>
        <v>4860000</v>
      </c>
      <c r="U59" s="103">
        <f t="shared" si="35"/>
        <v>4860000</v>
      </c>
      <c r="V59" s="85">
        <f t="shared" si="35"/>
        <v>4860000</v>
      </c>
      <c r="W59" s="103">
        <f t="shared" si="35"/>
        <v>4860000</v>
      </c>
      <c r="X59" s="85">
        <f t="shared" si="35"/>
        <v>4860000</v>
      </c>
      <c r="Y59" s="103">
        <f t="shared" si="35"/>
        <v>4860000</v>
      </c>
      <c r="Z59" s="85">
        <f t="shared" si="35"/>
        <v>4860000</v>
      </c>
      <c r="AA59" s="103">
        <f t="shared" si="35"/>
        <v>4860000</v>
      </c>
      <c r="AB59" s="85">
        <f t="shared" si="35"/>
        <v>4860000</v>
      </c>
      <c r="AC59" s="103">
        <f t="shared" si="35"/>
        <v>4860000</v>
      </c>
      <c r="AD59" s="85">
        <f t="shared" si="35"/>
        <v>4860000</v>
      </c>
      <c r="AE59" s="103">
        <f t="shared" si="35"/>
        <v>4860000</v>
      </c>
      <c r="AF59" s="85">
        <f t="shared" si="35"/>
        <v>4860000</v>
      </c>
      <c r="AG59" s="103">
        <f t="shared" si="35"/>
        <v>4860000</v>
      </c>
      <c r="AH59" s="85">
        <f t="shared" si="35"/>
        <v>4860000</v>
      </c>
      <c r="AI59" s="103">
        <f t="shared" si="35"/>
        <v>4860000</v>
      </c>
      <c r="AJ59" s="85">
        <f t="shared" si="35"/>
        <v>4860000</v>
      </c>
      <c r="AK59" s="103">
        <f t="shared" si="35"/>
        <v>4860000</v>
      </c>
      <c r="AL59" s="85">
        <f t="shared" si="35"/>
        <v>4860000</v>
      </c>
      <c r="AM59" s="103">
        <f t="shared" si="35"/>
        <v>4860000</v>
      </c>
      <c r="AN59" s="85">
        <f t="shared" si="35"/>
        <v>4860000</v>
      </c>
      <c r="AO59" s="103">
        <f t="shared" si="35"/>
        <v>4860000</v>
      </c>
      <c r="AP59" s="85">
        <f t="shared" si="35"/>
        <v>4860000</v>
      </c>
      <c r="AQ59" s="103">
        <f t="shared" si="35"/>
        <v>4860000</v>
      </c>
      <c r="AR59" s="85">
        <f t="shared" si="35"/>
        <v>4860000</v>
      </c>
      <c r="AS59" s="103">
        <f t="shared" si="35"/>
        <v>4860000</v>
      </c>
      <c r="AT59" s="85">
        <f t="shared" si="35"/>
        <v>4860000</v>
      </c>
      <c r="AU59" s="103">
        <f t="shared" si="35"/>
        <v>4860000</v>
      </c>
      <c r="AV59" s="85">
        <f t="shared" si="35"/>
        <v>4860000</v>
      </c>
      <c r="AW59" s="103">
        <f t="shared" si="35"/>
        <v>4860000</v>
      </c>
      <c r="AX59" s="85">
        <f t="shared" si="35"/>
        <v>4860000</v>
      </c>
      <c r="AY59" s="103">
        <f t="shared" si="35"/>
        <v>4860000</v>
      </c>
      <c r="AZ59" s="85">
        <f t="shared" si="35"/>
        <v>4860000</v>
      </c>
      <c r="BA59" s="103">
        <f t="shared" si="35"/>
        <v>4860000</v>
      </c>
      <c r="BB59" s="85">
        <f t="shared" si="35"/>
        <v>4860000</v>
      </c>
      <c r="BC59" s="103">
        <f t="shared" si="35"/>
        <v>4860000</v>
      </c>
      <c r="BD59" s="85">
        <f t="shared" si="35"/>
        <v>4860000</v>
      </c>
      <c r="BE59" s="103">
        <f t="shared" si="35"/>
        <v>4860000</v>
      </c>
    </row>
    <row r="60" spans="1:57" s="13" customFormat="1" ht="21" customHeight="1">
      <c r="A60" s="255" t="s">
        <v>72</v>
      </c>
      <c r="B60" s="256"/>
      <c r="C60" s="256"/>
      <c r="D60" s="256"/>
      <c r="E60" s="256"/>
      <c r="F60" s="256"/>
      <c r="G60" s="257"/>
      <c r="H60" s="87">
        <f>H53+H46+H44+H21+H15+H12+H38+H30+H45+H56+H59</f>
        <v>9160125.42857143</v>
      </c>
      <c r="I60" s="118">
        <f aca="true" t="shared" si="36" ref="I60:BE60">I53+I46+I44+I21+I15+I12+I38+I30+I45+I56+I59</f>
        <v>9160125.42857143</v>
      </c>
      <c r="J60" s="118">
        <f t="shared" si="36"/>
        <v>9410125.42857143</v>
      </c>
      <c r="K60" s="87">
        <f t="shared" si="36"/>
        <v>9160125.42857143</v>
      </c>
      <c r="L60" s="87">
        <f t="shared" si="36"/>
        <v>9160125.42857143</v>
      </c>
      <c r="M60" s="118">
        <f t="shared" si="36"/>
        <v>9160125.42857143</v>
      </c>
      <c r="N60" s="87">
        <f t="shared" si="36"/>
        <v>9160125.42857143</v>
      </c>
      <c r="O60" s="118">
        <f t="shared" si="36"/>
        <v>9374325.42857143</v>
      </c>
      <c r="P60" s="87">
        <f t="shared" si="36"/>
        <v>9374325.42857143</v>
      </c>
      <c r="Q60" s="118">
        <f t="shared" si="36"/>
        <v>9374325.42857143</v>
      </c>
      <c r="R60" s="87">
        <f t="shared" si="36"/>
        <v>9374325.42857143</v>
      </c>
      <c r="S60" s="118">
        <f t="shared" si="36"/>
        <v>9374325.42857143</v>
      </c>
      <c r="T60" s="87">
        <f t="shared" si="36"/>
        <v>9374325.42857143</v>
      </c>
      <c r="U60" s="118">
        <f t="shared" si="36"/>
        <v>9374325.42857143</v>
      </c>
      <c r="V60" s="87">
        <f t="shared" si="36"/>
        <v>9374325.42857143</v>
      </c>
      <c r="W60" s="118">
        <f t="shared" si="36"/>
        <v>9374325.42857143</v>
      </c>
      <c r="X60" s="87">
        <f t="shared" si="36"/>
        <v>9374325.42857143</v>
      </c>
      <c r="Y60" s="118">
        <f t="shared" si="36"/>
        <v>9374325.42857143</v>
      </c>
      <c r="Z60" s="87">
        <f t="shared" si="36"/>
        <v>9374325.42857143</v>
      </c>
      <c r="AA60" s="118">
        <f t="shared" si="36"/>
        <v>9374325.42857143</v>
      </c>
      <c r="AB60" s="87">
        <f t="shared" si="36"/>
        <v>9374325.42857143</v>
      </c>
      <c r="AC60" s="118">
        <f t="shared" si="36"/>
        <v>9374325.42857143</v>
      </c>
      <c r="AD60" s="87">
        <f t="shared" si="36"/>
        <v>9374325.42857143</v>
      </c>
      <c r="AE60" s="118">
        <f t="shared" si="36"/>
        <v>9374325.42857143</v>
      </c>
      <c r="AF60" s="87">
        <f t="shared" si="36"/>
        <v>9624325.42857143</v>
      </c>
      <c r="AG60" s="118">
        <f t="shared" si="36"/>
        <v>9374325.42857143</v>
      </c>
      <c r="AH60" s="87">
        <f t="shared" si="36"/>
        <v>9374325.42857143</v>
      </c>
      <c r="AI60" s="118">
        <f t="shared" si="36"/>
        <v>9374325.42857143</v>
      </c>
      <c r="AJ60" s="87">
        <f t="shared" si="36"/>
        <v>9374325.42857143</v>
      </c>
      <c r="AK60" s="118">
        <f t="shared" si="36"/>
        <v>9374325.42857143</v>
      </c>
      <c r="AL60" s="87">
        <f t="shared" si="36"/>
        <v>9374325.42857143</v>
      </c>
      <c r="AM60" s="118">
        <f t="shared" si="36"/>
        <v>9374325.42857143</v>
      </c>
      <c r="AN60" s="87">
        <f t="shared" si="36"/>
        <v>9374325.42857143</v>
      </c>
      <c r="AO60" s="118">
        <f t="shared" si="36"/>
        <v>9374325.42857143</v>
      </c>
      <c r="AP60" s="87">
        <f t="shared" si="36"/>
        <v>9374325.42857143</v>
      </c>
      <c r="AQ60" s="118">
        <f t="shared" si="36"/>
        <v>9374325.42857143</v>
      </c>
      <c r="AR60" s="87">
        <f t="shared" si="36"/>
        <v>9374325.42857143</v>
      </c>
      <c r="AS60" s="118">
        <f t="shared" si="36"/>
        <v>9374325.42857143</v>
      </c>
      <c r="AT60" s="87">
        <f t="shared" si="36"/>
        <v>9374325.42857143</v>
      </c>
      <c r="AU60" s="118">
        <f t="shared" si="36"/>
        <v>9374325.42857143</v>
      </c>
      <c r="AV60" s="87">
        <f t="shared" si="36"/>
        <v>9374325.42857143</v>
      </c>
      <c r="AW60" s="118">
        <f t="shared" si="36"/>
        <v>9374325.42857143</v>
      </c>
      <c r="AX60" s="87">
        <f t="shared" si="36"/>
        <v>9374325.42857143</v>
      </c>
      <c r="AY60" s="118">
        <f t="shared" si="36"/>
        <v>9374325.42857143</v>
      </c>
      <c r="AZ60" s="87">
        <f t="shared" si="36"/>
        <v>9374325.42857143</v>
      </c>
      <c r="BA60" s="118">
        <f t="shared" si="36"/>
        <v>9374325.42857143</v>
      </c>
      <c r="BB60" s="87">
        <f t="shared" si="36"/>
        <v>9374325.42857143</v>
      </c>
      <c r="BC60" s="118">
        <f t="shared" si="36"/>
        <v>9374325.42857143</v>
      </c>
      <c r="BD60" s="87">
        <f t="shared" si="36"/>
        <v>9374325.42857143</v>
      </c>
      <c r="BE60" s="118">
        <f t="shared" si="36"/>
        <v>9624325.42857143</v>
      </c>
    </row>
    <row r="61" spans="4:57" s="13" customFormat="1" ht="15.75">
      <c r="D61" s="22"/>
      <c r="E61" s="22"/>
      <c r="F61" s="22"/>
      <c r="Q61" s="97"/>
      <c r="U61" s="97"/>
      <c r="Y61" s="97"/>
      <c r="AC61" s="97"/>
      <c r="AG61" s="97"/>
      <c r="AK61" s="97"/>
      <c r="AO61" s="97"/>
      <c r="AS61" s="97"/>
      <c r="AW61" s="97"/>
      <c r="BA61" s="97"/>
      <c r="BE61" s="97"/>
    </row>
    <row r="62" spans="1:57" s="13" customFormat="1" ht="21" customHeight="1">
      <c r="A62" s="224" t="s">
        <v>229</v>
      </c>
      <c r="B62" s="225" t="s">
        <v>230</v>
      </c>
      <c r="C62" s="226"/>
      <c r="D62" s="226"/>
      <c r="E62" s="226"/>
      <c r="F62" s="226"/>
      <c r="G62" s="227"/>
      <c r="H62" s="87">
        <f>H60*0.12</f>
        <v>1099215.0514285713</v>
      </c>
      <c r="I62" s="87">
        <f aca="true" t="shared" si="37" ref="I62:BE62">I60*0.12</f>
        <v>1099215.0514285713</v>
      </c>
      <c r="J62" s="87">
        <f t="shared" si="37"/>
        <v>1129215.0514285713</v>
      </c>
      <c r="K62" s="87">
        <f t="shared" si="37"/>
        <v>1099215.0514285713</v>
      </c>
      <c r="L62" s="87">
        <f t="shared" si="37"/>
        <v>1099215.0514285713</v>
      </c>
      <c r="M62" s="87">
        <f t="shared" si="37"/>
        <v>1099215.0514285713</v>
      </c>
      <c r="N62" s="87">
        <f t="shared" si="37"/>
        <v>1099215.0514285713</v>
      </c>
      <c r="O62" s="87">
        <f t="shared" si="37"/>
        <v>1124919.0514285713</v>
      </c>
      <c r="P62" s="87">
        <f t="shared" si="37"/>
        <v>1124919.0514285713</v>
      </c>
      <c r="Q62" s="87">
        <f t="shared" si="37"/>
        <v>1124919.0514285713</v>
      </c>
      <c r="R62" s="87">
        <f t="shared" si="37"/>
        <v>1124919.0514285713</v>
      </c>
      <c r="S62" s="87">
        <f t="shared" si="37"/>
        <v>1124919.0514285713</v>
      </c>
      <c r="T62" s="87">
        <f t="shared" si="37"/>
        <v>1124919.0514285713</v>
      </c>
      <c r="U62" s="87">
        <f t="shared" si="37"/>
        <v>1124919.0514285713</v>
      </c>
      <c r="V62" s="87">
        <f t="shared" si="37"/>
        <v>1124919.0514285713</v>
      </c>
      <c r="W62" s="87">
        <f t="shared" si="37"/>
        <v>1124919.0514285713</v>
      </c>
      <c r="X62" s="87">
        <f t="shared" si="37"/>
        <v>1124919.0514285713</v>
      </c>
      <c r="Y62" s="87">
        <f t="shared" si="37"/>
        <v>1124919.0514285713</v>
      </c>
      <c r="Z62" s="87">
        <f t="shared" si="37"/>
        <v>1124919.0514285713</v>
      </c>
      <c r="AA62" s="87">
        <f t="shared" si="37"/>
        <v>1124919.0514285713</v>
      </c>
      <c r="AB62" s="87">
        <f t="shared" si="37"/>
        <v>1124919.0514285713</v>
      </c>
      <c r="AC62" s="87">
        <f t="shared" si="37"/>
        <v>1124919.0514285713</v>
      </c>
      <c r="AD62" s="87">
        <f t="shared" si="37"/>
        <v>1124919.0514285713</v>
      </c>
      <c r="AE62" s="87">
        <f t="shared" si="37"/>
        <v>1124919.0514285713</v>
      </c>
      <c r="AF62" s="87">
        <f t="shared" si="37"/>
        <v>1154919.0514285713</v>
      </c>
      <c r="AG62" s="87">
        <f t="shared" si="37"/>
        <v>1124919.0514285713</v>
      </c>
      <c r="AH62" s="87">
        <f t="shared" si="37"/>
        <v>1124919.0514285713</v>
      </c>
      <c r="AI62" s="87">
        <f t="shared" si="37"/>
        <v>1124919.0514285713</v>
      </c>
      <c r="AJ62" s="87">
        <f t="shared" si="37"/>
        <v>1124919.0514285713</v>
      </c>
      <c r="AK62" s="87">
        <f t="shared" si="37"/>
        <v>1124919.0514285713</v>
      </c>
      <c r="AL62" s="87">
        <f t="shared" si="37"/>
        <v>1124919.0514285713</v>
      </c>
      <c r="AM62" s="87">
        <f t="shared" si="37"/>
        <v>1124919.0514285713</v>
      </c>
      <c r="AN62" s="87">
        <f t="shared" si="37"/>
        <v>1124919.0514285713</v>
      </c>
      <c r="AO62" s="87">
        <f t="shared" si="37"/>
        <v>1124919.0514285713</v>
      </c>
      <c r="AP62" s="87">
        <f t="shared" si="37"/>
        <v>1124919.0514285713</v>
      </c>
      <c r="AQ62" s="87">
        <f t="shared" si="37"/>
        <v>1124919.0514285713</v>
      </c>
      <c r="AR62" s="87">
        <f t="shared" si="37"/>
        <v>1124919.0514285713</v>
      </c>
      <c r="AS62" s="87">
        <f t="shared" si="37"/>
        <v>1124919.0514285713</v>
      </c>
      <c r="AT62" s="87">
        <f t="shared" si="37"/>
        <v>1124919.0514285713</v>
      </c>
      <c r="AU62" s="87">
        <f t="shared" si="37"/>
        <v>1124919.0514285713</v>
      </c>
      <c r="AV62" s="87">
        <f t="shared" si="37"/>
        <v>1124919.0514285713</v>
      </c>
      <c r="AW62" s="87">
        <f t="shared" si="37"/>
        <v>1124919.0514285713</v>
      </c>
      <c r="AX62" s="87">
        <f t="shared" si="37"/>
        <v>1124919.0514285713</v>
      </c>
      <c r="AY62" s="87">
        <f t="shared" si="37"/>
        <v>1124919.0514285713</v>
      </c>
      <c r="AZ62" s="87">
        <f t="shared" si="37"/>
        <v>1124919.0514285713</v>
      </c>
      <c r="BA62" s="87">
        <f t="shared" si="37"/>
        <v>1124919.0514285713</v>
      </c>
      <c r="BB62" s="87">
        <f t="shared" si="37"/>
        <v>1124919.0514285713</v>
      </c>
      <c r="BC62" s="87">
        <f t="shared" si="37"/>
        <v>1124919.0514285713</v>
      </c>
      <c r="BD62" s="87">
        <f t="shared" si="37"/>
        <v>1124919.0514285713</v>
      </c>
      <c r="BE62" s="87">
        <f t="shared" si="37"/>
        <v>1154919.0514285713</v>
      </c>
    </row>
    <row r="63" spans="4:57" s="13" customFormat="1" ht="15.75">
      <c r="D63" s="22"/>
      <c r="E63" s="22"/>
      <c r="F63" s="22"/>
      <c r="Q63" s="97"/>
      <c r="U63" s="97"/>
      <c r="Y63" s="97"/>
      <c r="AC63" s="97"/>
      <c r="AG63" s="97"/>
      <c r="AK63" s="97"/>
      <c r="AO63" s="97"/>
      <c r="AS63" s="97"/>
      <c r="AW63" s="97"/>
      <c r="BA63" s="97"/>
      <c r="BE63" s="97"/>
    </row>
    <row r="64" spans="1:57" s="13" customFormat="1" ht="21" customHeight="1">
      <c r="A64" s="253" t="s">
        <v>58</v>
      </c>
      <c r="B64" s="254"/>
      <c r="C64" s="254"/>
      <c r="D64" s="254"/>
      <c r="E64" s="254"/>
      <c r="F64" s="254"/>
      <c r="G64" s="262"/>
      <c r="H64" s="89">
        <f>H60+H62</f>
        <v>10259340.48</v>
      </c>
      <c r="I64" s="89">
        <f aca="true" t="shared" si="38" ref="I64:AO64">I60+I62</f>
        <v>10259340.48</v>
      </c>
      <c r="J64" s="89">
        <f t="shared" si="38"/>
        <v>10539340.48</v>
      </c>
      <c r="K64" s="89">
        <f t="shared" si="38"/>
        <v>10259340.48</v>
      </c>
      <c r="L64" s="89">
        <f t="shared" si="38"/>
        <v>10259340.48</v>
      </c>
      <c r="M64" s="89">
        <f t="shared" si="38"/>
        <v>10259340.48</v>
      </c>
      <c r="N64" s="89">
        <f t="shared" si="38"/>
        <v>10259340.48</v>
      </c>
      <c r="O64" s="89">
        <f t="shared" si="38"/>
        <v>10499244.48</v>
      </c>
      <c r="P64" s="89">
        <f t="shared" si="38"/>
        <v>10499244.48</v>
      </c>
      <c r="Q64" s="89">
        <f t="shared" si="38"/>
        <v>10499244.48</v>
      </c>
      <c r="R64" s="89">
        <f t="shared" si="38"/>
        <v>10499244.48</v>
      </c>
      <c r="S64" s="89">
        <f t="shared" si="38"/>
        <v>10499244.48</v>
      </c>
      <c r="T64" s="89">
        <f t="shared" si="38"/>
        <v>10499244.48</v>
      </c>
      <c r="U64" s="89">
        <f t="shared" si="38"/>
        <v>10499244.48</v>
      </c>
      <c r="V64" s="89">
        <f t="shared" si="38"/>
        <v>10499244.48</v>
      </c>
      <c r="W64" s="89">
        <f t="shared" si="38"/>
        <v>10499244.48</v>
      </c>
      <c r="X64" s="89">
        <f t="shared" si="38"/>
        <v>10499244.48</v>
      </c>
      <c r="Y64" s="89">
        <f t="shared" si="38"/>
        <v>10499244.48</v>
      </c>
      <c r="Z64" s="89">
        <f t="shared" si="38"/>
        <v>10499244.48</v>
      </c>
      <c r="AA64" s="89">
        <f t="shared" si="38"/>
        <v>10499244.48</v>
      </c>
      <c r="AB64" s="89">
        <f t="shared" si="38"/>
        <v>10499244.48</v>
      </c>
      <c r="AC64" s="89">
        <f t="shared" si="38"/>
        <v>10499244.48</v>
      </c>
      <c r="AD64" s="89">
        <f t="shared" si="38"/>
        <v>10499244.48</v>
      </c>
      <c r="AE64" s="89">
        <f t="shared" si="38"/>
        <v>10499244.48</v>
      </c>
      <c r="AF64" s="89">
        <f t="shared" si="38"/>
        <v>10779244.48</v>
      </c>
      <c r="AG64" s="89">
        <f t="shared" si="38"/>
        <v>10499244.48</v>
      </c>
      <c r="AH64" s="89">
        <f t="shared" si="38"/>
        <v>10499244.48</v>
      </c>
      <c r="AI64" s="89">
        <f t="shared" si="38"/>
        <v>10499244.48</v>
      </c>
      <c r="AJ64" s="89">
        <f t="shared" si="38"/>
        <v>10499244.48</v>
      </c>
      <c r="AK64" s="89">
        <f t="shared" si="38"/>
        <v>10499244.48</v>
      </c>
      <c r="AL64" s="89">
        <f t="shared" si="38"/>
        <v>10499244.48</v>
      </c>
      <c r="AM64" s="89">
        <f t="shared" si="38"/>
        <v>10499244.48</v>
      </c>
      <c r="AN64" s="89">
        <f t="shared" si="38"/>
        <v>10499244.48</v>
      </c>
      <c r="AO64" s="89">
        <f t="shared" si="38"/>
        <v>10499244.48</v>
      </c>
      <c r="AP64" s="89">
        <f>AP60+AP62</f>
        <v>10499244.48</v>
      </c>
      <c r="AQ64" s="89">
        <f>AQ60+AQ62</f>
        <v>10499244.48</v>
      </c>
      <c r="AR64" s="89">
        <f>AR60+AR62</f>
        <v>10499244.48</v>
      </c>
      <c r="AS64" s="89">
        <f>AS60+AS62</f>
        <v>10499244.48</v>
      </c>
      <c r="AT64" s="89">
        <f aca="true" t="shared" si="39" ref="AT64:BE64">AT60+AT62</f>
        <v>10499244.48</v>
      </c>
      <c r="AU64" s="89">
        <f t="shared" si="39"/>
        <v>10499244.48</v>
      </c>
      <c r="AV64" s="89">
        <f t="shared" si="39"/>
        <v>10499244.48</v>
      </c>
      <c r="AW64" s="89">
        <f t="shared" si="39"/>
        <v>10499244.48</v>
      </c>
      <c r="AX64" s="89">
        <f t="shared" si="39"/>
        <v>10499244.48</v>
      </c>
      <c r="AY64" s="89">
        <f t="shared" si="39"/>
        <v>10499244.48</v>
      </c>
      <c r="AZ64" s="89">
        <f t="shared" si="39"/>
        <v>10499244.48</v>
      </c>
      <c r="BA64" s="89">
        <f t="shared" si="39"/>
        <v>10499244.48</v>
      </c>
      <c r="BB64" s="89">
        <f t="shared" si="39"/>
        <v>10499244.48</v>
      </c>
      <c r="BC64" s="89">
        <f t="shared" si="39"/>
        <v>10499244.48</v>
      </c>
      <c r="BD64" s="89">
        <f t="shared" si="39"/>
        <v>10499244.48</v>
      </c>
      <c r="BE64" s="89">
        <f t="shared" si="39"/>
        <v>10779244.48</v>
      </c>
    </row>
    <row r="65" spans="4:6" s="13" customFormat="1" ht="15.75">
      <c r="D65" s="22"/>
      <c r="E65" s="22"/>
      <c r="F65" s="22"/>
    </row>
    <row r="66" spans="4:6" s="13" customFormat="1" ht="15.75">
      <c r="D66" s="22"/>
      <c r="E66" s="22"/>
      <c r="F66" s="22"/>
    </row>
    <row r="67" spans="1:6" s="13" customFormat="1" ht="15.75">
      <c r="A67" s="240" t="s">
        <v>16</v>
      </c>
      <c r="B67" s="240"/>
      <c r="C67" s="240"/>
      <c r="D67" s="240"/>
      <c r="E67" s="240"/>
      <c r="F67" s="258"/>
    </row>
    <row r="68" spans="1:6" s="13" customFormat="1" ht="15.75">
      <c r="A68" s="242" t="s">
        <v>111</v>
      </c>
      <c r="B68" s="241"/>
      <c r="C68" s="241"/>
      <c r="D68" s="241"/>
      <c r="E68" s="241"/>
      <c r="F68" s="241"/>
    </row>
    <row r="69" spans="1:11" s="13" customFormat="1" ht="18">
      <c r="A69" s="127" t="s">
        <v>112</v>
      </c>
      <c r="B69" s="127"/>
      <c r="C69" s="127"/>
      <c r="D69" s="127"/>
      <c r="E69" s="127"/>
      <c r="F69" s="127"/>
      <c r="G69" s="127"/>
      <c r="H69" s="127"/>
      <c r="I69" s="127"/>
      <c r="J69" s="127"/>
      <c r="K69" s="127"/>
    </row>
    <row r="70" s="248" customFormat="1" ht="16.5" customHeight="1">
      <c r="A70" s="248" t="s">
        <v>10</v>
      </c>
    </row>
    <row r="71" spans="1:6" s="13" customFormat="1" ht="15.75">
      <c r="A71" s="242" t="s">
        <v>127</v>
      </c>
      <c r="B71" s="241"/>
      <c r="C71" s="241"/>
      <c r="D71" s="241"/>
      <c r="E71" s="241"/>
      <c r="F71" s="241"/>
    </row>
    <row r="72" spans="1:6" s="13" customFormat="1" ht="15.75">
      <c r="A72" s="242" t="s">
        <v>128</v>
      </c>
      <c r="B72" s="241"/>
      <c r="C72" s="241"/>
      <c r="D72" s="241"/>
      <c r="E72" s="241"/>
      <c r="F72" s="241"/>
    </row>
    <row r="73" spans="1:6" s="13" customFormat="1" ht="15.75">
      <c r="A73" s="242" t="s">
        <v>129</v>
      </c>
      <c r="B73" s="241"/>
      <c r="C73" s="241"/>
      <c r="D73" s="241"/>
      <c r="E73" s="241"/>
      <c r="F73" s="241"/>
    </row>
    <row r="74" spans="1:57" s="13" customFormat="1" ht="18">
      <c r="A74" s="248" t="s">
        <v>5</v>
      </c>
      <c r="B74" s="248"/>
      <c r="C74" s="248"/>
      <c r="D74" s="248"/>
      <c r="E74" s="248"/>
      <c r="F74" s="248"/>
      <c r="G74" s="248"/>
      <c r="H74" s="248"/>
      <c r="I74" s="248"/>
      <c r="J74" s="248"/>
      <c r="K74" s="248"/>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row>
    <row r="75" spans="1:57" s="13" customFormat="1" ht="17.25" customHeight="1">
      <c r="A75" s="248" t="s">
        <v>6</v>
      </c>
      <c r="B75" s="248"/>
      <c r="C75" s="248"/>
      <c r="D75" s="248"/>
      <c r="E75" s="248"/>
      <c r="F75" s="248"/>
      <c r="G75" s="248"/>
      <c r="H75" s="248"/>
      <c r="I75" s="248"/>
      <c r="J75" s="248"/>
      <c r="K75" s="248"/>
      <c r="L75" s="248"/>
      <c r="M75" s="248"/>
      <c r="N75" s="248"/>
      <c r="O75" s="248"/>
      <c r="P75" s="248"/>
      <c r="Q75" s="248"/>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row>
    <row r="76" spans="1:57" s="13" customFormat="1" ht="18">
      <c r="A76" s="242" t="s">
        <v>241</v>
      </c>
      <c r="B76" s="242"/>
      <c r="C76" s="242"/>
      <c r="D76" s="241"/>
      <c r="E76" s="241"/>
      <c r="F76" s="241"/>
      <c r="G76" s="241"/>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row>
    <row r="77" spans="1:57" s="13" customFormat="1" ht="18" customHeight="1">
      <c r="A77" s="248" t="s">
        <v>131</v>
      </c>
      <c r="B77" s="248"/>
      <c r="C77" s="248"/>
      <c r="D77" s="248"/>
      <c r="E77" s="248"/>
      <c r="F77" s="248"/>
      <c r="G77" s="248"/>
      <c r="H77" s="248"/>
      <c r="I77" s="248"/>
      <c r="J77" s="248"/>
      <c r="K77" s="248"/>
      <c r="L77" s="248"/>
      <c r="M77" s="248"/>
      <c r="N77" s="248"/>
      <c r="O77" s="248"/>
      <c r="P77" s="25"/>
      <c r="Q77" s="25"/>
      <c r="R77" s="25"/>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row>
    <row r="78" spans="1:57" s="13" customFormat="1" ht="18" customHeight="1">
      <c r="A78" s="248" t="s">
        <v>132</v>
      </c>
      <c r="B78" s="248"/>
      <c r="C78" s="248"/>
      <c r="D78" s="248"/>
      <c r="E78" s="248"/>
      <c r="F78" s="248"/>
      <c r="G78" s="248"/>
      <c r="H78" s="248"/>
      <c r="I78" s="248"/>
      <c r="J78" s="248"/>
      <c r="K78" s="248"/>
      <c r="L78" s="248"/>
      <c r="M78" s="248"/>
      <c r="N78" s="248"/>
      <c r="O78" s="248"/>
      <c r="P78" s="248"/>
      <c r="Q78" s="248"/>
      <c r="R78" s="248"/>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row>
    <row r="79" spans="1:57" s="13" customFormat="1" ht="18">
      <c r="A79" s="248" t="s">
        <v>242</v>
      </c>
      <c r="B79" s="248"/>
      <c r="C79" s="248"/>
      <c r="D79" s="248"/>
      <c r="E79" s="248"/>
      <c r="F79" s="248"/>
      <c r="G79" s="248"/>
      <c r="H79" s="248"/>
      <c r="I79" s="248"/>
      <c r="J79" s="248"/>
      <c r="K79" s="248"/>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row>
    <row r="80" spans="1:57" s="13" customFormat="1" ht="51" customHeight="1">
      <c r="A80" s="248" t="s">
        <v>243</v>
      </c>
      <c r="B80" s="248"/>
      <c r="C80" s="248"/>
      <c r="D80" s="248"/>
      <c r="E80" s="248"/>
      <c r="F80" s="248"/>
      <c r="G80" s="248"/>
      <c r="H80" s="248"/>
      <c r="I80" s="248"/>
      <c r="J80" s="248"/>
      <c r="K80" s="248"/>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row>
    <row r="81" spans="1:15" s="13" customFormat="1" ht="14.25" customHeight="1">
      <c r="A81" s="248" t="s">
        <v>244</v>
      </c>
      <c r="B81" s="248"/>
      <c r="C81" s="248"/>
      <c r="D81" s="248"/>
      <c r="E81" s="248"/>
      <c r="F81" s="248"/>
      <c r="G81" s="248"/>
      <c r="H81" s="248"/>
      <c r="I81" s="248"/>
      <c r="J81" s="248"/>
      <c r="K81" s="248"/>
      <c r="L81" s="248"/>
      <c r="M81" s="248"/>
      <c r="N81" s="248"/>
      <c r="O81" s="248"/>
    </row>
    <row r="82" spans="1:6" s="13" customFormat="1" ht="15.75">
      <c r="A82" s="3" t="s">
        <v>248</v>
      </c>
      <c r="D82" s="22"/>
      <c r="E82" s="22"/>
      <c r="F82" s="22"/>
    </row>
    <row r="83" spans="1:6" s="3" customFormat="1" ht="12.75">
      <c r="A83" s="3" t="s">
        <v>247</v>
      </c>
      <c r="D83" s="14"/>
      <c r="E83" s="14"/>
      <c r="F83" s="14"/>
    </row>
    <row r="84" spans="4:6" s="3" customFormat="1" ht="12.75">
      <c r="D84" s="14"/>
      <c r="E84" s="14"/>
      <c r="F84" s="14"/>
    </row>
    <row r="85" spans="4:6" s="3" customFormat="1" ht="12.75">
      <c r="D85" s="14"/>
      <c r="E85" s="14"/>
      <c r="F85" s="14"/>
    </row>
    <row r="86" spans="4:6" s="3" customFormat="1" ht="12.75">
      <c r="D86" s="14"/>
      <c r="E86" s="14"/>
      <c r="F86" s="14"/>
    </row>
    <row r="87" spans="4:6" s="3" customFormat="1" ht="12.75">
      <c r="D87" s="14"/>
      <c r="E87" s="14"/>
      <c r="F87" s="14"/>
    </row>
    <row r="88" spans="4:6" s="3" customFormat="1" ht="12.75">
      <c r="D88" s="14"/>
      <c r="E88" s="14"/>
      <c r="F88" s="14"/>
    </row>
    <row r="89" spans="4:6" s="3" customFormat="1" ht="12.75">
      <c r="D89" s="14"/>
      <c r="E89" s="14"/>
      <c r="F89" s="14"/>
    </row>
    <row r="90" spans="4:6" s="3" customFormat="1" ht="12.75">
      <c r="D90" s="14"/>
      <c r="E90" s="14"/>
      <c r="F90" s="14"/>
    </row>
    <row r="91" spans="4:6" s="3" customFormat="1" ht="12.75">
      <c r="D91" s="14"/>
      <c r="E91" s="14"/>
      <c r="F91" s="14"/>
    </row>
    <row r="92" spans="4:6" s="3" customFormat="1" ht="12.75">
      <c r="D92" s="14"/>
      <c r="E92" s="14"/>
      <c r="F92" s="14"/>
    </row>
    <row r="93" spans="4:6" s="3" customFormat="1" ht="12.75">
      <c r="D93" s="14"/>
      <c r="E93" s="14"/>
      <c r="F93" s="14"/>
    </row>
    <row r="94" spans="4:6" s="3" customFormat="1" ht="12.75">
      <c r="D94" s="14"/>
      <c r="E94" s="14"/>
      <c r="F94" s="14"/>
    </row>
    <row r="95" spans="4:6" s="3" customFormat="1" ht="12.75">
      <c r="D95" s="14"/>
      <c r="E95" s="14"/>
      <c r="F95" s="14"/>
    </row>
    <row r="96" spans="4:6" s="3" customFormat="1" ht="12.75">
      <c r="D96" s="14"/>
      <c r="E96" s="14"/>
      <c r="F96" s="14"/>
    </row>
    <row r="97" spans="4:6" s="3" customFormat="1" ht="12.75">
      <c r="D97" s="14"/>
      <c r="E97" s="14"/>
      <c r="F97" s="14"/>
    </row>
    <row r="98" spans="4:6" s="3" customFormat="1" ht="12.75">
      <c r="D98" s="14"/>
      <c r="E98" s="14"/>
      <c r="F98" s="14"/>
    </row>
    <row r="99" spans="4:6" s="3" customFormat="1" ht="12.75">
      <c r="D99" s="14"/>
      <c r="E99" s="14"/>
      <c r="F99" s="14"/>
    </row>
    <row r="100" spans="4:6" s="3" customFormat="1" ht="12.75">
      <c r="D100" s="14"/>
      <c r="E100" s="14"/>
      <c r="F100" s="14"/>
    </row>
    <row r="101" spans="4:6" s="3" customFormat="1" ht="12.75">
      <c r="D101" s="14"/>
      <c r="E101" s="14"/>
      <c r="F101" s="14"/>
    </row>
    <row r="102" spans="4:6" s="3" customFormat="1" ht="12.75">
      <c r="D102" s="14"/>
      <c r="E102" s="14"/>
      <c r="F102" s="14"/>
    </row>
    <row r="103" spans="4:6" s="3" customFormat="1" ht="12.75">
      <c r="D103" s="14"/>
      <c r="E103" s="14"/>
      <c r="F103" s="14"/>
    </row>
    <row r="104" spans="4:6" s="3" customFormat="1" ht="12.75">
      <c r="D104" s="14"/>
      <c r="E104" s="14"/>
      <c r="F104" s="14"/>
    </row>
    <row r="105" spans="4:6" s="3" customFormat="1" ht="12.75">
      <c r="D105" s="14"/>
      <c r="E105" s="14"/>
      <c r="F105" s="14"/>
    </row>
    <row r="106" spans="4:6" s="3" customFormat="1" ht="12.75">
      <c r="D106" s="14"/>
      <c r="E106" s="14"/>
      <c r="F106" s="14"/>
    </row>
    <row r="107" spans="4:6" s="3" customFormat="1" ht="12.75">
      <c r="D107" s="14"/>
      <c r="E107" s="14"/>
      <c r="F107" s="14"/>
    </row>
    <row r="108" spans="4:6" s="3" customFormat="1" ht="12.75">
      <c r="D108" s="14"/>
      <c r="E108" s="14"/>
      <c r="F108" s="14"/>
    </row>
    <row r="109" spans="4:6" s="3" customFormat="1" ht="12.75">
      <c r="D109" s="14"/>
      <c r="E109" s="14"/>
      <c r="F109" s="14"/>
    </row>
    <row r="110" spans="4:6" s="3" customFormat="1" ht="12.75">
      <c r="D110" s="14"/>
      <c r="E110" s="14"/>
      <c r="F110" s="14"/>
    </row>
    <row r="111" spans="4:6" s="3" customFormat="1" ht="12.75">
      <c r="D111" s="14"/>
      <c r="E111" s="14"/>
      <c r="F111" s="14"/>
    </row>
    <row r="112" spans="4:6" s="3" customFormat="1" ht="12.75">
      <c r="D112" s="14"/>
      <c r="E112" s="14"/>
      <c r="F112" s="14"/>
    </row>
    <row r="113" spans="4:6" s="3" customFormat="1" ht="12.75">
      <c r="D113" s="14"/>
      <c r="E113" s="14"/>
      <c r="F113" s="14"/>
    </row>
    <row r="114" spans="4:6" s="3" customFormat="1" ht="12.75">
      <c r="D114" s="14"/>
      <c r="E114" s="14"/>
      <c r="F114" s="14"/>
    </row>
    <row r="115" spans="4:6" s="3" customFormat="1" ht="12.75">
      <c r="D115" s="14"/>
      <c r="E115" s="14"/>
      <c r="F115" s="14"/>
    </row>
    <row r="116" spans="4:6" s="3" customFormat="1" ht="12.75">
      <c r="D116" s="14"/>
      <c r="E116" s="14"/>
      <c r="F116" s="14"/>
    </row>
    <row r="117" spans="4:6" s="3" customFormat="1" ht="12.75">
      <c r="D117" s="14"/>
      <c r="E117" s="14"/>
      <c r="F117" s="14"/>
    </row>
    <row r="118" spans="4:6" s="3" customFormat="1" ht="12.75">
      <c r="D118" s="14"/>
      <c r="E118" s="14"/>
      <c r="F118" s="14"/>
    </row>
    <row r="119" spans="4:6" s="3" customFormat="1" ht="12.75">
      <c r="D119" s="14"/>
      <c r="E119" s="14"/>
      <c r="F119" s="14"/>
    </row>
    <row r="120" spans="4:6" s="3" customFormat="1" ht="12.75">
      <c r="D120" s="14"/>
      <c r="E120" s="14"/>
      <c r="F120" s="14"/>
    </row>
    <row r="121" spans="4:6" s="3" customFormat="1" ht="12.75">
      <c r="D121" s="14"/>
      <c r="E121" s="14"/>
      <c r="F121" s="14"/>
    </row>
    <row r="122" spans="4:6" s="3" customFormat="1" ht="12.75">
      <c r="D122" s="14"/>
      <c r="E122" s="14"/>
      <c r="F122" s="14"/>
    </row>
    <row r="123" spans="4:6" s="3" customFormat="1" ht="12.75">
      <c r="D123" s="14"/>
      <c r="E123" s="14"/>
      <c r="F123" s="14"/>
    </row>
    <row r="124" spans="4:6" s="3" customFormat="1" ht="12.75">
      <c r="D124" s="14"/>
      <c r="E124" s="14"/>
      <c r="F124" s="14"/>
    </row>
    <row r="125" spans="4:6" s="3" customFormat="1" ht="12.75">
      <c r="D125" s="14"/>
      <c r="E125" s="14"/>
      <c r="F125" s="14"/>
    </row>
    <row r="126" spans="4:6" s="3" customFormat="1" ht="12.75">
      <c r="D126" s="14"/>
      <c r="E126" s="14"/>
      <c r="F126" s="14"/>
    </row>
    <row r="127" spans="4:6" s="3" customFormat="1" ht="12.75">
      <c r="D127" s="14"/>
      <c r="E127" s="14"/>
      <c r="F127" s="14"/>
    </row>
    <row r="128" spans="4:6" s="3" customFormat="1" ht="12.75">
      <c r="D128" s="14"/>
      <c r="E128" s="14"/>
      <c r="F128" s="14"/>
    </row>
    <row r="129" spans="4:6" s="3" customFormat="1" ht="12.75">
      <c r="D129" s="14"/>
      <c r="E129" s="14"/>
      <c r="F129" s="14"/>
    </row>
    <row r="130" spans="4:6" s="3" customFormat="1" ht="12.75">
      <c r="D130" s="14"/>
      <c r="E130" s="14"/>
      <c r="F130" s="14"/>
    </row>
    <row r="131" spans="4:6" s="3" customFormat="1" ht="12.75">
      <c r="D131" s="14"/>
      <c r="E131" s="14"/>
      <c r="F131" s="14"/>
    </row>
    <row r="132" spans="4:6" s="3" customFormat="1" ht="12.75">
      <c r="D132" s="14"/>
      <c r="E132" s="14"/>
      <c r="F132" s="14"/>
    </row>
    <row r="133" spans="4:6" s="3" customFormat="1" ht="12.75">
      <c r="D133" s="14"/>
      <c r="E133" s="14"/>
      <c r="F133" s="14"/>
    </row>
    <row r="134" spans="4:6" s="3" customFormat="1" ht="12.75">
      <c r="D134" s="14"/>
      <c r="E134" s="14"/>
      <c r="F134" s="14"/>
    </row>
    <row r="135" spans="4:6" s="3" customFormat="1" ht="12.75">
      <c r="D135" s="14"/>
      <c r="E135" s="14"/>
      <c r="F135" s="14"/>
    </row>
    <row r="136" spans="4:6" s="3" customFormat="1" ht="12.75">
      <c r="D136" s="14"/>
      <c r="E136" s="14"/>
      <c r="F136" s="14"/>
    </row>
    <row r="137" spans="4:6" s="3" customFormat="1" ht="12.75">
      <c r="D137" s="14"/>
      <c r="E137" s="14"/>
      <c r="F137" s="14"/>
    </row>
    <row r="138" spans="4:6" s="3" customFormat="1" ht="12.75">
      <c r="D138" s="14"/>
      <c r="E138" s="14"/>
      <c r="F138" s="14"/>
    </row>
    <row r="139" spans="4:6" s="3" customFormat="1" ht="12.75">
      <c r="D139" s="14"/>
      <c r="E139" s="14"/>
      <c r="F139" s="14"/>
    </row>
    <row r="140" spans="4:6" s="3" customFormat="1" ht="12.75">
      <c r="D140" s="14"/>
      <c r="E140" s="14"/>
      <c r="F140" s="14"/>
    </row>
    <row r="141" spans="4:6" s="3" customFormat="1" ht="12.75">
      <c r="D141" s="14"/>
      <c r="E141" s="14"/>
      <c r="F141" s="14"/>
    </row>
    <row r="142" spans="4:6" s="3" customFormat="1" ht="12.75">
      <c r="D142" s="14"/>
      <c r="E142" s="14"/>
      <c r="F142" s="14"/>
    </row>
    <row r="143" spans="4:6" s="3" customFormat="1" ht="12.75">
      <c r="D143" s="14"/>
      <c r="E143" s="14"/>
      <c r="F143" s="14"/>
    </row>
    <row r="144" spans="4:6" s="3" customFormat="1" ht="12.75">
      <c r="D144" s="14"/>
      <c r="E144" s="14"/>
      <c r="F144" s="14"/>
    </row>
    <row r="145" spans="4:6" s="3" customFormat="1" ht="12.75">
      <c r="D145" s="14"/>
      <c r="E145" s="14"/>
      <c r="F145" s="14"/>
    </row>
    <row r="146" spans="4:6" s="3" customFormat="1" ht="12.75">
      <c r="D146" s="14"/>
      <c r="E146" s="14"/>
      <c r="F146" s="14"/>
    </row>
    <row r="147" spans="4:6" s="3" customFormat="1" ht="12.75">
      <c r="D147" s="14"/>
      <c r="E147" s="14"/>
      <c r="F147" s="14"/>
    </row>
    <row r="148" spans="4:6" s="3" customFormat="1" ht="12.75">
      <c r="D148" s="14"/>
      <c r="E148" s="14"/>
      <c r="F148" s="14"/>
    </row>
    <row r="149" spans="4:6" s="3" customFormat="1" ht="12.75">
      <c r="D149" s="14"/>
      <c r="E149" s="14"/>
      <c r="F149" s="14"/>
    </row>
    <row r="150" spans="4:6" s="3" customFormat="1" ht="12.75">
      <c r="D150" s="14"/>
      <c r="E150" s="14"/>
      <c r="F150" s="14"/>
    </row>
    <row r="151" spans="4:6" s="3" customFormat="1" ht="12.75">
      <c r="D151" s="14"/>
      <c r="E151" s="14"/>
      <c r="F151" s="14"/>
    </row>
    <row r="152" spans="4:6" s="3" customFormat="1" ht="12.75">
      <c r="D152" s="14"/>
      <c r="E152" s="14"/>
      <c r="F152" s="14"/>
    </row>
    <row r="153" spans="4:6" s="3" customFormat="1" ht="12.75">
      <c r="D153" s="14"/>
      <c r="E153" s="14"/>
      <c r="F153" s="14"/>
    </row>
    <row r="154" spans="4:6" s="3" customFormat="1" ht="12.75">
      <c r="D154" s="14"/>
      <c r="E154" s="14"/>
      <c r="F154" s="14"/>
    </row>
    <row r="155" spans="4:6" s="3" customFormat="1" ht="12.75">
      <c r="D155" s="14"/>
      <c r="E155" s="14"/>
      <c r="F155" s="14"/>
    </row>
    <row r="156" spans="4:6" s="3" customFormat="1" ht="12.75">
      <c r="D156" s="14"/>
      <c r="E156" s="14"/>
      <c r="F156" s="14"/>
    </row>
    <row r="157" spans="4:6" s="3" customFormat="1" ht="12.75">
      <c r="D157" s="14"/>
      <c r="E157" s="14"/>
      <c r="F157" s="14"/>
    </row>
    <row r="158" spans="4:6" s="3" customFormat="1" ht="12.75">
      <c r="D158" s="14"/>
      <c r="E158" s="14"/>
      <c r="F158" s="14"/>
    </row>
    <row r="159" spans="4:6" s="3" customFormat="1" ht="12.75">
      <c r="D159" s="14"/>
      <c r="E159" s="14"/>
      <c r="F159" s="14"/>
    </row>
    <row r="160" spans="4:6" s="3" customFormat="1" ht="12.75">
      <c r="D160" s="14"/>
      <c r="E160" s="14"/>
      <c r="F160" s="14"/>
    </row>
    <row r="161" spans="4:6" s="3" customFormat="1" ht="12.75">
      <c r="D161" s="14"/>
      <c r="E161" s="14"/>
      <c r="F161" s="14"/>
    </row>
    <row r="162" spans="4:6" s="3" customFormat="1" ht="12.75">
      <c r="D162" s="14"/>
      <c r="E162" s="14"/>
      <c r="F162" s="14"/>
    </row>
    <row r="163" spans="4:6" s="3" customFormat="1" ht="12.75">
      <c r="D163" s="14"/>
      <c r="E163" s="14"/>
      <c r="F163" s="14"/>
    </row>
    <row r="164" spans="4:6" s="3" customFormat="1" ht="12.75">
      <c r="D164" s="14"/>
      <c r="E164" s="14"/>
      <c r="F164" s="14"/>
    </row>
    <row r="165" spans="4:6" s="3" customFormat="1" ht="12.75">
      <c r="D165" s="14"/>
      <c r="E165" s="14"/>
      <c r="F165" s="14"/>
    </row>
    <row r="166" spans="4:6" s="3" customFormat="1" ht="12.75">
      <c r="D166" s="14"/>
      <c r="E166" s="14"/>
      <c r="F166" s="14"/>
    </row>
    <row r="167" spans="4:6" s="3" customFormat="1" ht="12.75">
      <c r="D167" s="14"/>
      <c r="E167" s="14"/>
      <c r="F167" s="14"/>
    </row>
    <row r="168" spans="4:6" s="3" customFormat="1" ht="12.75">
      <c r="D168" s="14"/>
      <c r="E168" s="14"/>
      <c r="F168" s="14"/>
    </row>
    <row r="169" spans="4:6" s="3" customFormat="1" ht="12.75">
      <c r="D169" s="14"/>
      <c r="E169" s="14"/>
      <c r="F169" s="14"/>
    </row>
    <row r="170" spans="4:6" s="3" customFormat="1" ht="12.75">
      <c r="D170" s="14"/>
      <c r="E170" s="14"/>
      <c r="F170" s="14"/>
    </row>
    <row r="171" spans="4:6" s="3" customFormat="1" ht="12.75">
      <c r="D171" s="14"/>
      <c r="E171" s="14"/>
      <c r="F171" s="14"/>
    </row>
    <row r="172" spans="4:6" s="3" customFormat="1" ht="12.75">
      <c r="D172" s="14"/>
      <c r="E172" s="14"/>
      <c r="F172" s="14"/>
    </row>
    <row r="173" spans="4:6" s="3" customFormat="1" ht="12.75">
      <c r="D173" s="14"/>
      <c r="E173" s="14"/>
      <c r="F173" s="14"/>
    </row>
    <row r="174" spans="4:6" s="3" customFormat="1" ht="12.75">
      <c r="D174" s="14"/>
      <c r="E174" s="14"/>
      <c r="F174" s="14"/>
    </row>
    <row r="175" spans="4:6" s="3" customFormat="1" ht="12.75">
      <c r="D175" s="14"/>
      <c r="E175" s="14"/>
      <c r="F175" s="14"/>
    </row>
    <row r="176" spans="4:6" s="3" customFormat="1" ht="12.75">
      <c r="D176" s="14"/>
      <c r="E176" s="14"/>
      <c r="F176" s="14"/>
    </row>
    <row r="177" spans="4:6" s="3" customFormat="1" ht="12.75">
      <c r="D177" s="14"/>
      <c r="E177" s="14"/>
      <c r="F177" s="14"/>
    </row>
    <row r="178" spans="4:6" s="3" customFormat="1" ht="12.75">
      <c r="D178" s="14"/>
      <c r="E178" s="14"/>
      <c r="F178" s="14"/>
    </row>
    <row r="179" spans="4:6" s="3" customFormat="1" ht="12.75">
      <c r="D179" s="14"/>
      <c r="E179" s="14"/>
      <c r="F179" s="14"/>
    </row>
  </sheetData>
  <sheetProtection/>
  <mergeCells count="19">
    <mergeCell ref="A81:O81"/>
    <mergeCell ref="A75:Q75"/>
    <mergeCell ref="A76:G76"/>
    <mergeCell ref="A77:O77"/>
    <mergeCell ref="A78:R78"/>
    <mergeCell ref="A79:K79"/>
    <mergeCell ref="A80:K80"/>
    <mergeCell ref="A68:F68"/>
    <mergeCell ref="A70:IV70"/>
    <mergeCell ref="A71:F71"/>
    <mergeCell ref="A72:F72"/>
    <mergeCell ref="A73:F73"/>
    <mergeCell ref="A74:K74"/>
    <mergeCell ref="A2:IV2"/>
    <mergeCell ref="A3:IV3"/>
    <mergeCell ref="H4:BE4"/>
    <mergeCell ref="A60:G60"/>
    <mergeCell ref="A64:G64"/>
    <mergeCell ref="A67:F6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E73"/>
  <sheetViews>
    <sheetView zoomScalePageLayoutView="0" workbookViewId="0" topLeftCell="A1">
      <selection activeCell="A1" sqref="A1"/>
    </sheetView>
  </sheetViews>
  <sheetFormatPr defaultColWidth="9.140625" defaultRowHeight="12.75"/>
  <cols>
    <col min="1" max="1" width="54.57421875" style="1" customWidth="1"/>
    <col min="2" max="2" width="38.57421875" style="1" bestFit="1" customWidth="1"/>
    <col min="3" max="3" width="38.57421875" style="1" hidden="1" customWidth="1"/>
    <col min="4" max="4" width="10.140625" style="2" bestFit="1" customWidth="1"/>
    <col min="5" max="5" width="5.140625" style="2" bestFit="1" customWidth="1"/>
    <col min="6" max="6" width="15.57421875" style="2" bestFit="1" customWidth="1"/>
    <col min="7" max="7" width="15.421875" style="1" customWidth="1"/>
    <col min="8" max="57" width="13.421875" style="1" bestFit="1" customWidth="1"/>
    <col min="58" max="16384" width="9.140625" style="1" customWidth="1"/>
  </cols>
  <sheetData>
    <row r="1" spans="1:53" s="3" customFormat="1" ht="26.25">
      <c r="A1" s="7" t="s">
        <v>100</v>
      </c>
      <c r="B1" s="8"/>
      <c r="C1" s="8"/>
      <c r="D1" s="10"/>
      <c r="E1" s="10"/>
      <c r="F1" s="10"/>
      <c r="G1" s="10"/>
      <c r="H1" s="10"/>
      <c r="I1" s="10"/>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236" customFormat="1" ht="21">
      <c r="A2" s="236" t="s">
        <v>99</v>
      </c>
    </row>
    <row r="3" s="236" customFormat="1" ht="21.75" thickBot="1">
      <c r="A3" s="236" t="s">
        <v>231</v>
      </c>
    </row>
    <row r="4" spans="1:57" s="13" customFormat="1" ht="16.5" thickBot="1">
      <c r="A4" s="20"/>
      <c r="B4" s="20"/>
      <c r="C4" s="20"/>
      <c r="D4" s="21"/>
      <c r="E4" s="21"/>
      <c r="F4" s="21"/>
      <c r="G4" s="20"/>
      <c r="H4" s="250" t="s">
        <v>97</v>
      </c>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2"/>
    </row>
    <row r="5" spans="1:57" s="13" customFormat="1" ht="20.25" customHeight="1" thickBot="1">
      <c r="A5" s="27" t="s">
        <v>32</v>
      </c>
      <c r="B5" s="90" t="s">
        <v>55</v>
      </c>
      <c r="C5" s="13" t="s">
        <v>60</v>
      </c>
      <c r="D5" s="29" t="s">
        <v>13</v>
      </c>
      <c r="E5" s="91" t="s">
        <v>33</v>
      </c>
      <c r="F5" s="91" t="s">
        <v>40</v>
      </c>
      <c r="G5" s="30" t="s">
        <v>15</v>
      </c>
      <c r="H5" s="92">
        <v>1</v>
      </c>
      <c r="I5" s="92">
        <v>2</v>
      </c>
      <c r="J5" s="92">
        <v>3</v>
      </c>
      <c r="K5" s="92">
        <v>4</v>
      </c>
      <c r="L5" s="92">
        <v>5</v>
      </c>
      <c r="M5" s="92">
        <v>6</v>
      </c>
      <c r="N5" s="92">
        <v>7</v>
      </c>
      <c r="O5" s="92">
        <v>8</v>
      </c>
      <c r="P5" s="92">
        <v>9</v>
      </c>
      <c r="Q5" s="92">
        <v>10</v>
      </c>
      <c r="R5" s="92">
        <v>11</v>
      </c>
      <c r="S5" s="92">
        <v>12</v>
      </c>
      <c r="T5" s="92">
        <v>13</v>
      </c>
      <c r="U5" s="92">
        <v>14</v>
      </c>
      <c r="V5" s="92">
        <v>15</v>
      </c>
      <c r="W5" s="92">
        <v>16</v>
      </c>
      <c r="X5" s="92">
        <v>17</v>
      </c>
      <c r="Y5" s="92">
        <v>18</v>
      </c>
      <c r="Z5" s="92">
        <v>19</v>
      </c>
      <c r="AA5" s="92">
        <v>20</v>
      </c>
      <c r="AB5" s="92">
        <v>21</v>
      </c>
      <c r="AC5" s="92">
        <v>22</v>
      </c>
      <c r="AD5" s="92">
        <v>23</v>
      </c>
      <c r="AE5" s="92">
        <v>24</v>
      </c>
      <c r="AF5" s="92">
        <v>25</v>
      </c>
      <c r="AG5" s="92">
        <v>26</v>
      </c>
      <c r="AH5" s="92">
        <v>27</v>
      </c>
      <c r="AI5" s="92">
        <v>28</v>
      </c>
      <c r="AJ5" s="92">
        <v>29</v>
      </c>
      <c r="AK5" s="92">
        <v>30</v>
      </c>
      <c r="AL5" s="92">
        <v>31</v>
      </c>
      <c r="AM5" s="92">
        <v>32</v>
      </c>
      <c r="AN5" s="92">
        <v>33</v>
      </c>
      <c r="AO5" s="92">
        <v>34</v>
      </c>
      <c r="AP5" s="92">
        <v>35</v>
      </c>
      <c r="AQ5" s="92">
        <v>36</v>
      </c>
      <c r="AR5" s="92">
        <v>37</v>
      </c>
      <c r="AS5" s="92">
        <v>38</v>
      </c>
      <c r="AT5" s="92">
        <v>39</v>
      </c>
      <c r="AU5" s="92">
        <v>40</v>
      </c>
      <c r="AV5" s="92">
        <v>41</v>
      </c>
      <c r="AW5" s="92">
        <v>42</v>
      </c>
      <c r="AX5" s="92">
        <v>43</v>
      </c>
      <c r="AY5" s="92">
        <v>44</v>
      </c>
      <c r="AZ5" s="92">
        <v>45</v>
      </c>
      <c r="BA5" s="92">
        <v>46</v>
      </c>
      <c r="BB5" s="92">
        <v>47</v>
      </c>
      <c r="BC5" s="92">
        <v>48</v>
      </c>
      <c r="BD5" s="92">
        <v>49</v>
      </c>
      <c r="BE5" s="92">
        <v>50</v>
      </c>
    </row>
    <row r="6" spans="1:57" s="13" customFormat="1" ht="18" customHeight="1">
      <c r="A6" s="32" t="s">
        <v>232</v>
      </c>
      <c r="B6" s="93"/>
      <c r="D6" s="94"/>
      <c r="E6" s="94"/>
      <c r="F6" s="95"/>
      <c r="G6" s="96"/>
      <c r="H6" s="96"/>
      <c r="I6" s="69"/>
      <c r="J6" s="69"/>
      <c r="K6" s="69"/>
      <c r="L6" s="69"/>
      <c r="M6" s="69"/>
      <c r="N6" s="69"/>
      <c r="O6" s="69"/>
      <c r="P6" s="69"/>
      <c r="Q6" s="70"/>
      <c r="R6" s="69"/>
      <c r="S6" s="69"/>
      <c r="T6" s="70"/>
      <c r="U6" s="69"/>
      <c r="V6" s="69"/>
      <c r="W6" s="70"/>
      <c r="X6" s="69"/>
      <c r="Y6" s="69"/>
      <c r="Z6" s="70"/>
      <c r="AA6" s="69"/>
      <c r="AB6" s="69"/>
      <c r="AC6" s="70"/>
      <c r="AD6" s="69"/>
      <c r="AE6" s="69"/>
      <c r="AF6" s="70"/>
      <c r="AG6" s="69"/>
      <c r="AH6" s="69"/>
      <c r="AI6" s="70"/>
      <c r="AJ6" s="69"/>
      <c r="AK6" s="69"/>
      <c r="AL6" s="70"/>
      <c r="AM6" s="69"/>
      <c r="AN6" s="69"/>
      <c r="AO6" s="70"/>
      <c r="AP6" s="69"/>
      <c r="AQ6" s="69"/>
      <c r="AR6" s="70"/>
      <c r="AS6" s="69"/>
      <c r="AT6" s="69"/>
      <c r="AU6" s="70"/>
      <c r="AV6" s="69"/>
      <c r="AW6" s="69"/>
      <c r="AX6" s="70"/>
      <c r="AY6" s="69"/>
      <c r="AZ6" s="69"/>
      <c r="BA6" s="70"/>
      <c r="BB6" s="69"/>
      <c r="BC6" s="69"/>
      <c r="BD6" s="70"/>
      <c r="BE6" s="69"/>
    </row>
    <row r="7" spans="1:57" s="13" customFormat="1" ht="15" customHeight="1">
      <c r="A7" s="38" t="s">
        <v>46</v>
      </c>
      <c r="B7" s="97" t="s">
        <v>53</v>
      </c>
      <c r="C7" s="13" t="s">
        <v>65</v>
      </c>
      <c r="D7" s="94">
        <v>4</v>
      </c>
      <c r="E7" s="94" t="s">
        <v>34</v>
      </c>
      <c r="F7" s="98">
        <f>64000*1.12</f>
        <v>71680</v>
      </c>
      <c r="G7" s="98">
        <f>F7*D7</f>
        <v>286720</v>
      </c>
      <c r="H7" s="98">
        <f aca="true" t="shared" si="0" ref="H7:BE11">G7</f>
        <v>286720</v>
      </c>
      <c r="I7" s="48">
        <f t="shared" si="0"/>
        <v>286720</v>
      </c>
      <c r="J7" s="48">
        <f t="shared" si="0"/>
        <v>286720</v>
      </c>
      <c r="K7" s="48">
        <f t="shared" si="0"/>
        <v>286720</v>
      </c>
      <c r="L7" s="48">
        <f t="shared" si="0"/>
        <v>286720</v>
      </c>
      <c r="M7" s="48">
        <f t="shared" si="0"/>
        <v>286720</v>
      </c>
      <c r="N7" s="48">
        <f t="shared" si="0"/>
        <v>286720</v>
      </c>
      <c r="O7" s="48">
        <f t="shared" si="0"/>
        <v>286720</v>
      </c>
      <c r="P7" s="48">
        <f t="shared" si="0"/>
        <v>286720</v>
      </c>
      <c r="Q7" s="73">
        <f t="shared" si="0"/>
        <v>286720</v>
      </c>
      <c r="R7" s="48">
        <f t="shared" si="0"/>
        <v>286720</v>
      </c>
      <c r="S7" s="48">
        <f t="shared" si="0"/>
        <v>286720</v>
      </c>
      <c r="T7" s="73">
        <f t="shared" si="0"/>
        <v>286720</v>
      </c>
      <c r="U7" s="48">
        <f t="shared" si="0"/>
        <v>286720</v>
      </c>
      <c r="V7" s="48">
        <f t="shared" si="0"/>
        <v>286720</v>
      </c>
      <c r="W7" s="73">
        <f t="shared" si="0"/>
        <v>286720</v>
      </c>
      <c r="X7" s="48">
        <f t="shared" si="0"/>
        <v>286720</v>
      </c>
      <c r="Y7" s="48">
        <f t="shared" si="0"/>
        <v>286720</v>
      </c>
      <c r="Z7" s="73">
        <f t="shared" si="0"/>
        <v>286720</v>
      </c>
      <c r="AA7" s="48">
        <f t="shared" si="0"/>
        <v>286720</v>
      </c>
      <c r="AB7" s="48">
        <f t="shared" si="0"/>
        <v>286720</v>
      </c>
      <c r="AC7" s="73">
        <f t="shared" si="0"/>
        <v>286720</v>
      </c>
      <c r="AD7" s="48">
        <f t="shared" si="0"/>
        <v>286720</v>
      </c>
      <c r="AE7" s="48">
        <f t="shared" si="0"/>
        <v>286720</v>
      </c>
      <c r="AF7" s="73">
        <f t="shared" si="0"/>
        <v>286720</v>
      </c>
      <c r="AG7" s="48">
        <f t="shared" si="0"/>
        <v>286720</v>
      </c>
      <c r="AH7" s="48">
        <f t="shared" si="0"/>
        <v>286720</v>
      </c>
      <c r="AI7" s="73">
        <f t="shared" si="0"/>
        <v>286720</v>
      </c>
      <c r="AJ7" s="48">
        <f t="shared" si="0"/>
        <v>286720</v>
      </c>
      <c r="AK7" s="48">
        <f t="shared" si="0"/>
        <v>286720</v>
      </c>
      <c r="AL7" s="73">
        <f t="shared" si="0"/>
        <v>286720</v>
      </c>
      <c r="AM7" s="48">
        <f t="shared" si="0"/>
        <v>286720</v>
      </c>
      <c r="AN7" s="48">
        <f t="shared" si="0"/>
        <v>286720</v>
      </c>
      <c r="AO7" s="73">
        <f t="shared" si="0"/>
        <v>286720</v>
      </c>
      <c r="AP7" s="48">
        <f t="shared" si="0"/>
        <v>286720</v>
      </c>
      <c r="AQ7" s="48">
        <f t="shared" si="0"/>
        <v>286720</v>
      </c>
      <c r="AR7" s="73">
        <f t="shared" si="0"/>
        <v>286720</v>
      </c>
      <c r="AS7" s="48">
        <f t="shared" si="0"/>
        <v>286720</v>
      </c>
      <c r="AT7" s="48">
        <f t="shared" si="0"/>
        <v>286720</v>
      </c>
      <c r="AU7" s="73">
        <f t="shared" si="0"/>
        <v>286720</v>
      </c>
      <c r="AV7" s="48">
        <f t="shared" si="0"/>
        <v>286720</v>
      </c>
      <c r="AW7" s="48">
        <f t="shared" si="0"/>
        <v>286720</v>
      </c>
      <c r="AX7" s="73">
        <f t="shared" si="0"/>
        <v>286720</v>
      </c>
      <c r="AY7" s="48">
        <f t="shared" si="0"/>
        <v>286720</v>
      </c>
      <c r="AZ7" s="48">
        <f t="shared" si="0"/>
        <v>286720</v>
      </c>
      <c r="BA7" s="73">
        <f t="shared" si="0"/>
        <v>286720</v>
      </c>
      <c r="BB7" s="48">
        <f t="shared" si="0"/>
        <v>286720</v>
      </c>
      <c r="BC7" s="48">
        <f t="shared" si="0"/>
        <v>286720</v>
      </c>
      <c r="BD7" s="73">
        <f t="shared" si="0"/>
        <v>286720</v>
      </c>
      <c r="BE7" s="48">
        <f t="shared" si="0"/>
        <v>286720</v>
      </c>
    </row>
    <row r="8" spans="1:57" s="13" customFormat="1" ht="15.75">
      <c r="A8" s="38" t="s">
        <v>47</v>
      </c>
      <c r="B8" s="97" t="s">
        <v>54</v>
      </c>
      <c r="D8" s="94">
        <v>1</v>
      </c>
      <c r="E8" s="94" t="s">
        <v>34</v>
      </c>
      <c r="F8" s="98">
        <f>84900*1.12</f>
        <v>95088.00000000001</v>
      </c>
      <c r="G8" s="98">
        <f>F8*D8</f>
        <v>95088.00000000001</v>
      </c>
      <c r="H8" s="98">
        <f t="shared" si="0"/>
        <v>95088.00000000001</v>
      </c>
      <c r="I8" s="48">
        <f t="shared" si="0"/>
        <v>95088.00000000001</v>
      </c>
      <c r="J8" s="48">
        <f t="shared" si="0"/>
        <v>95088.00000000001</v>
      </c>
      <c r="K8" s="48">
        <f t="shared" si="0"/>
        <v>95088.00000000001</v>
      </c>
      <c r="L8" s="48">
        <f t="shared" si="0"/>
        <v>95088.00000000001</v>
      </c>
      <c r="M8" s="48">
        <f t="shared" si="0"/>
        <v>95088.00000000001</v>
      </c>
      <c r="N8" s="48">
        <f t="shared" si="0"/>
        <v>95088.00000000001</v>
      </c>
      <c r="O8" s="48">
        <f t="shared" si="0"/>
        <v>95088.00000000001</v>
      </c>
      <c r="P8" s="48">
        <f t="shared" si="0"/>
        <v>95088.00000000001</v>
      </c>
      <c r="Q8" s="73">
        <f t="shared" si="0"/>
        <v>95088.00000000001</v>
      </c>
      <c r="R8" s="48">
        <f t="shared" si="0"/>
        <v>95088.00000000001</v>
      </c>
      <c r="S8" s="48">
        <f t="shared" si="0"/>
        <v>95088.00000000001</v>
      </c>
      <c r="T8" s="73">
        <f t="shared" si="0"/>
        <v>95088.00000000001</v>
      </c>
      <c r="U8" s="48">
        <f t="shared" si="0"/>
        <v>95088.00000000001</v>
      </c>
      <c r="V8" s="48">
        <f t="shared" si="0"/>
        <v>95088.00000000001</v>
      </c>
      <c r="W8" s="73">
        <f t="shared" si="0"/>
        <v>95088.00000000001</v>
      </c>
      <c r="X8" s="48">
        <f t="shared" si="0"/>
        <v>95088.00000000001</v>
      </c>
      <c r="Y8" s="48">
        <f t="shared" si="0"/>
        <v>95088.00000000001</v>
      </c>
      <c r="Z8" s="73">
        <f t="shared" si="0"/>
        <v>95088.00000000001</v>
      </c>
      <c r="AA8" s="48">
        <f t="shared" si="0"/>
        <v>95088.00000000001</v>
      </c>
      <c r="AB8" s="48">
        <f t="shared" si="0"/>
        <v>95088.00000000001</v>
      </c>
      <c r="AC8" s="73">
        <f t="shared" si="0"/>
        <v>95088.00000000001</v>
      </c>
      <c r="AD8" s="48">
        <f t="shared" si="0"/>
        <v>95088.00000000001</v>
      </c>
      <c r="AE8" s="48">
        <f t="shared" si="0"/>
        <v>95088.00000000001</v>
      </c>
      <c r="AF8" s="73">
        <f t="shared" si="0"/>
        <v>95088.00000000001</v>
      </c>
      <c r="AG8" s="48">
        <f t="shared" si="0"/>
        <v>95088.00000000001</v>
      </c>
      <c r="AH8" s="48">
        <f t="shared" si="0"/>
        <v>95088.00000000001</v>
      </c>
      <c r="AI8" s="73">
        <f t="shared" si="0"/>
        <v>95088.00000000001</v>
      </c>
      <c r="AJ8" s="48">
        <f t="shared" si="0"/>
        <v>95088.00000000001</v>
      </c>
      <c r="AK8" s="48">
        <f t="shared" si="0"/>
        <v>95088.00000000001</v>
      </c>
      <c r="AL8" s="73">
        <f t="shared" si="0"/>
        <v>95088.00000000001</v>
      </c>
      <c r="AM8" s="48">
        <f t="shared" si="0"/>
        <v>95088.00000000001</v>
      </c>
      <c r="AN8" s="48">
        <f t="shared" si="0"/>
        <v>95088.00000000001</v>
      </c>
      <c r="AO8" s="73">
        <f t="shared" si="0"/>
        <v>95088.00000000001</v>
      </c>
      <c r="AP8" s="48">
        <f t="shared" si="0"/>
        <v>95088.00000000001</v>
      </c>
      <c r="AQ8" s="48">
        <f t="shared" si="0"/>
        <v>95088.00000000001</v>
      </c>
      <c r="AR8" s="73">
        <f t="shared" si="0"/>
        <v>95088.00000000001</v>
      </c>
      <c r="AS8" s="48">
        <f t="shared" si="0"/>
        <v>95088.00000000001</v>
      </c>
      <c r="AT8" s="48">
        <f t="shared" si="0"/>
        <v>95088.00000000001</v>
      </c>
      <c r="AU8" s="73">
        <f t="shared" si="0"/>
        <v>95088.00000000001</v>
      </c>
      <c r="AV8" s="48">
        <f t="shared" si="0"/>
        <v>95088.00000000001</v>
      </c>
      <c r="AW8" s="48">
        <f t="shared" si="0"/>
        <v>95088.00000000001</v>
      </c>
      <c r="AX8" s="73">
        <f t="shared" si="0"/>
        <v>95088.00000000001</v>
      </c>
      <c r="AY8" s="48">
        <f t="shared" si="0"/>
        <v>95088.00000000001</v>
      </c>
      <c r="AZ8" s="48">
        <f t="shared" si="0"/>
        <v>95088.00000000001</v>
      </c>
      <c r="BA8" s="73">
        <f t="shared" si="0"/>
        <v>95088.00000000001</v>
      </c>
      <c r="BB8" s="48">
        <f t="shared" si="0"/>
        <v>95088.00000000001</v>
      </c>
      <c r="BC8" s="48">
        <f t="shared" si="0"/>
        <v>95088.00000000001</v>
      </c>
      <c r="BD8" s="73">
        <f t="shared" si="0"/>
        <v>95088.00000000001</v>
      </c>
      <c r="BE8" s="48">
        <f t="shared" si="0"/>
        <v>95088.00000000001</v>
      </c>
    </row>
    <row r="9" spans="1:57" s="13" customFormat="1" ht="15.75">
      <c r="A9" s="38" t="s">
        <v>48</v>
      </c>
      <c r="B9" s="99" t="s">
        <v>48</v>
      </c>
      <c r="D9" s="94">
        <v>1</v>
      </c>
      <c r="E9" s="94" t="s">
        <v>34</v>
      </c>
      <c r="F9" s="98">
        <f>84900*1.12</f>
        <v>95088.00000000001</v>
      </c>
      <c r="G9" s="98">
        <f>F9*D9</f>
        <v>95088.00000000001</v>
      </c>
      <c r="H9" s="98">
        <f t="shared" si="0"/>
        <v>95088.00000000001</v>
      </c>
      <c r="I9" s="48">
        <f t="shared" si="0"/>
        <v>95088.00000000001</v>
      </c>
      <c r="J9" s="48">
        <f t="shared" si="0"/>
        <v>95088.00000000001</v>
      </c>
      <c r="K9" s="48">
        <f t="shared" si="0"/>
        <v>95088.00000000001</v>
      </c>
      <c r="L9" s="48">
        <f t="shared" si="0"/>
        <v>95088.00000000001</v>
      </c>
      <c r="M9" s="48">
        <f t="shared" si="0"/>
        <v>95088.00000000001</v>
      </c>
      <c r="N9" s="48">
        <f t="shared" si="0"/>
        <v>95088.00000000001</v>
      </c>
      <c r="O9" s="48">
        <f t="shared" si="0"/>
        <v>95088.00000000001</v>
      </c>
      <c r="P9" s="48">
        <f t="shared" si="0"/>
        <v>95088.00000000001</v>
      </c>
      <c r="Q9" s="73">
        <f t="shared" si="0"/>
        <v>95088.00000000001</v>
      </c>
      <c r="R9" s="48">
        <f t="shared" si="0"/>
        <v>95088.00000000001</v>
      </c>
      <c r="S9" s="48">
        <f t="shared" si="0"/>
        <v>95088.00000000001</v>
      </c>
      <c r="T9" s="73">
        <f t="shared" si="0"/>
        <v>95088.00000000001</v>
      </c>
      <c r="U9" s="48">
        <f t="shared" si="0"/>
        <v>95088.00000000001</v>
      </c>
      <c r="V9" s="48">
        <f t="shared" si="0"/>
        <v>95088.00000000001</v>
      </c>
      <c r="W9" s="73">
        <f t="shared" si="0"/>
        <v>95088.00000000001</v>
      </c>
      <c r="X9" s="48">
        <f t="shared" si="0"/>
        <v>95088.00000000001</v>
      </c>
      <c r="Y9" s="48">
        <f t="shared" si="0"/>
        <v>95088.00000000001</v>
      </c>
      <c r="Z9" s="73">
        <f t="shared" si="0"/>
        <v>95088.00000000001</v>
      </c>
      <c r="AA9" s="48">
        <f t="shared" si="0"/>
        <v>95088.00000000001</v>
      </c>
      <c r="AB9" s="48">
        <f t="shared" si="0"/>
        <v>95088.00000000001</v>
      </c>
      <c r="AC9" s="73">
        <f t="shared" si="0"/>
        <v>95088.00000000001</v>
      </c>
      <c r="AD9" s="48">
        <f t="shared" si="0"/>
        <v>95088.00000000001</v>
      </c>
      <c r="AE9" s="48">
        <f t="shared" si="0"/>
        <v>95088.00000000001</v>
      </c>
      <c r="AF9" s="73">
        <f t="shared" si="0"/>
        <v>95088.00000000001</v>
      </c>
      <c r="AG9" s="48">
        <f t="shared" si="0"/>
        <v>95088.00000000001</v>
      </c>
      <c r="AH9" s="48">
        <f t="shared" si="0"/>
        <v>95088.00000000001</v>
      </c>
      <c r="AI9" s="73">
        <f t="shared" si="0"/>
        <v>95088.00000000001</v>
      </c>
      <c r="AJ9" s="48">
        <f t="shared" si="0"/>
        <v>95088.00000000001</v>
      </c>
      <c r="AK9" s="48">
        <f t="shared" si="0"/>
        <v>95088.00000000001</v>
      </c>
      <c r="AL9" s="73">
        <f t="shared" si="0"/>
        <v>95088.00000000001</v>
      </c>
      <c r="AM9" s="48">
        <f t="shared" si="0"/>
        <v>95088.00000000001</v>
      </c>
      <c r="AN9" s="48">
        <f t="shared" si="0"/>
        <v>95088.00000000001</v>
      </c>
      <c r="AO9" s="73">
        <f t="shared" si="0"/>
        <v>95088.00000000001</v>
      </c>
      <c r="AP9" s="48">
        <f t="shared" si="0"/>
        <v>95088.00000000001</v>
      </c>
      <c r="AQ9" s="48">
        <f t="shared" si="0"/>
        <v>95088.00000000001</v>
      </c>
      <c r="AR9" s="73">
        <f t="shared" si="0"/>
        <v>95088.00000000001</v>
      </c>
      <c r="AS9" s="48">
        <f t="shared" si="0"/>
        <v>95088.00000000001</v>
      </c>
      <c r="AT9" s="48">
        <f t="shared" si="0"/>
        <v>95088.00000000001</v>
      </c>
      <c r="AU9" s="73">
        <f t="shared" si="0"/>
        <v>95088.00000000001</v>
      </c>
      <c r="AV9" s="48">
        <f t="shared" si="0"/>
        <v>95088.00000000001</v>
      </c>
      <c r="AW9" s="48">
        <f t="shared" si="0"/>
        <v>95088.00000000001</v>
      </c>
      <c r="AX9" s="73">
        <f t="shared" si="0"/>
        <v>95088.00000000001</v>
      </c>
      <c r="AY9" s="48">
        <f t="shared" si="0"/>
        <v>95088.00000000001</v>
      </c>
      <c r="AZ9" s="48">
        <f t="shared" si="0"/>
        <v>95088.00000000001</v>
      </c>
      <c r="BA9" s="73">
        <f t="shared" si="0"/>
        <v>95088.00000000001</v>
      </c>
      <c r="BB9" s="48">
        <f t="shared" si="0"/>
        <v>95088.00000000001</v>
      </c>
      <c r="BC9" s="48">
        <f t="shared" si="0"/>
        <v>95088.00000000001</v>
      </c>
      <c r="BD9" s="73">
        <f t="shared" si="0"/>
        <v>95088.00000000001</v>
      </c>
      <c r="BE9" s="48">
        <f t="shared" si="0"/>
        <v>95088.00000000001</v>
      </c>
    </row>
    <row r="10" spans="1:57" s="13" customFormat="1" ht="15.75">
      <c r="A10" s="38" t="s">
        <v>17</v>
      </c>
      <c r="B10" s="99" t="s">
        <v>18</v>
      </c>
      <c r="D10" s="94">
        <v>1</v>
      </c>
      <c r="E10" s="94" t="s">
        <v>34</v>
      </c>
      <c r="F10" s="98">
        <f>84900*1.12</f>
        <v>95088.00000000001</v>
      </c>
      <c r="G10" s="98">
        <f>F10*D10</f>
        <v>95088.00000000001</v>
      </c>
      <c r="H10" s="98">
        <f t="shared" si="0"/>
        <v>95088.00000000001</v>
      </c>
      <c r="I10" s="48">
        <f t="shared" si="0"/>
        <v>95088.00000000001</v>
      </c>
      <c r="J10" s="48">
        <f t="shared" si="0"/>
        <v>95088.00000000001</v>
      </c>
      <c r="K10" s="48">
        <f t="shared" si="0"/>
        <v>95088.00000000001</v>
      </c>
      <c r="L10" s="48">
        <f t="shared" si="0"/>
        <v>95088.00000000001</v>
      </c>
      <c r="M10" s="48">
        <f t="shared" si="0"/>
        <v>95088.00000000001</v>
      </c>
      <c r="N10" s="48">
        <f t="shared" si="0"/>
        <v>95088.00000000001</v>
      </c>
      <c r="O10" s="48">
        <f t="shared" si="0"/>
        <v>95088.00000000001</v>
      </c>
      <c r="P10" s="48">
        <f t="shared" si="0"/>
        <v>95088.00000000001</v>
      </c>
      <c r="Q10" s="73">
        <f t="shared" si="0"/>
        <v>95088.00000000001</v>
      </c>
      <c r="R10" s="48">
        <f t="shared" si="0"/>
        <v>95088.00000000001</v>
      </c>
      <c r="S10" s="48">
        <f t="shared" si="0"/>
        <v>95088.00000000001</v>
      </c>
      <c r="T10" s="73">
        <f t="shared" si="0"/>
        <v>95088.00000000001</v>
      </c>
      <c r="U10" s="48">
        <f t="shared" si="0"/>
        <v>95088.00000000001</v>
      </c>
      <c r="V10" s="48">
        <f t="shared" si="0"/>
        <v>95088.00000000001</v>
      </c>
      <c r="W10" s="73">
        <f t="shared" si="0"/>
        <v>95088.00000000001</v>
      </c>
      <c r="X10" s="48">
        <f t="shared" si="0"/>
        <v>95088.00000000001</v>
      </c>
      <c r="Y10" s="48">
        <f t="shared" si="0"/>
        <v>95088.00000000001</v>
      </c>
      <c r="Z10" s="73">
        <f t="shared" si="0"/>
        <v>95088.00000000001</v>
      </c>
      <c r="AA10" s="48">
        <f t="shared" si="0"/>
        <v>95088.00000000001</v>
      </c>
      <c r="AB10" s="48">
        <f t="shared" si="0"/>
        <v>95088.00000000001</v>
      </c>
      <c r="AC10" s="73">
        <f t="shared" si="0"/>
        <v>95088.00000000001</v>
      </c>
      <c r="AD10" s="48">
        <f t="shared" si="0"/>
        <v>95088.00000000001</v>
      </c>
      <c r="AE10" s="48">
        <f t="shared" si="0"/>
        <v>95088.00000000001</v>
      </c>
      <c r="AF10" s="73">
        <f t="shared" si="0"/>
        <v>95088.00000000001</v>
      </c>
      <c r="AG10" s="48">
        <f t="shared" si="0"/>
        <v>95088.00000000001</v>
      </c>
      <c r="AH10" s="48">
        <f t="shared" si="0"/>
        <v>95088.00000000001</v>
      </c>
      <c r="AI10" s="73">
        <f t="shared" si="0"/>
        <v>95088.00000000001</v>
      </c>
      <c r="AJ10" s="48">
        <f t="shared" si="0"/>
        <v>95088.00000000001</v>
      </c>
      <c r="AK10" s="48">
        <f t="shared" si="0"/>
        <v>95088.00000000001</v>
      </c>
      <c r="AL10" s="73">
        <f t="shared" si="0"/>
        <v>95088.00000000001</v>
      </c>
      <c r="AM10" s="48">
        <f t="shared" si="0"/>
        <v>95088.00000000001</v>
      </c>
      <c r="AN10" s="48">
        <f t="shared" si="0"/>
        <v>95088.00000000001</v>
      </c>
      <c r="AO10" s="73">
        <f t="shared" si="0"/>
        <v>95088.00000000001</v>
      </c>
      <c r="AP10" s="48">
        <f t="shared" si="0"/>
        <v>95088.00000000001</v>
      </c>
      <c r="AQ10" s="48">
        <f t="shared" si="0"/>
        <v>95088.00000000001</v>
      </c>
      <c r="AR10" s="73">
        <f t="shared" si="0"/>
        <v>95088.00000000001</v>
      </c>
      <c r="AS10" s="48">
        <f t="shared" si="0"/>
        <v>95088.00000000001</v>
      </c>
      <c r="AT10" s="48">
        <f t="shared" si="0"/>
        <v>95088.00000000001</v>
      </c>
      <c r="AU10" s="73">
        <f t="shared" si="0"/>
        <v>95088.00000000001</v>
      </c>
      <c r="AV10" s="48">
        <f t="shared" si="0"/>
        <v>95088.00000000001</v>
      </c>
      <c r="AW10" s="48">
        <f t="shared" si="0"/>
        <v>95088.00000000001</v>
      </c>
      <c r="AX10" s="73">
        <f t="shared" si="0"/>
        <v>95088.00000000001</v>
      </c>
      <c r="AY10" s="48">
        <f t="shared" si="0"/>
        <v>95088.00000000001</v>
      </c>
      <c r="AZ10" s="48">
        <f t="shared" si="0"/>
        <v>95088.00000000001</v>
      </c>
      <c r="BA10" s="73">
        <f t="shared" si="0"/>
        <v>95088.00000000001</v>
      </c>
      <c r="BB10" s="48">
        <f t="shared" si="0"/>
        <v>95088.00000000001</v>
      </c>
      <c r="BC10" s="48">
        <f t="shared" si="0"/>
        <v>95088.00000000001</v>
      </c>
      <c r="BD10" s="73">
        <f t="shared" si="0"/>
        <v>95088.00000000001</v>
      </c>
      <c r="BE10" s="48">
        <f t="shared" si="0"/>
        <v>95088.00000000001</v>
      </c>
    </row>
    <row r="11" spans="1:57" s="13" customFormat="1" ht="15.75">
      <c r="A11" s="38" t="s">
        <v>49</v>
      </c>
      <c r="B11" s="99" t="s">
        <v>53</v>
      </c>
      <c r="D11" s="94">
        <v>2</v>
      </c>
      <c r="E11" s="94" t="s">
        <v>34</v>
      </c>
      <c r="F11" s="98">
        <f>64000*1.12</f>
        <v>71680</v>
      </c>
      <c r="G11" s="98">
        <f>F11*D11</f>
        <v>143360</v>
      </c>
      <c r="H11" s="98">
        <f t="shared" si="0"/>
        <v>143360</v>
      </c>
      <c r="I11" s="48">
        <f t="shared" si="0"/>
        <v>143360</v>
      </c>
      <c r="J11" s="48">
        <f t="shared" si="0"/>
        <v>143360</v>
      </c>
      <c r="K11" s="48">
        <f t="shared" si="0"/>
        <v>143360</v>
      </c>
      <c r="L11" s="48">
        <f t="shared" si="0"/>
        <v>143360</v>
      </c>
      <c r="M11" s="48">
        <f t="shared" si="0"/>
        <v>143360</v>
      </c>
      <c r="N11" s="48">
        <f t="shared" si="0"/>
        <v>143360</v>
      </c>
      <c r="O11" s="48">
        <f t="shared" si="0"/>
        <v>143360</v>
      </c>
      <c r="P11" s="48">
        <f t="shared" si="0"/>
        <v>143360</v>
      </c>
      <c r="Q11" s="73">
        <f t="shared" si="0"/>
        <v>143360</v>
      </c>
      <c r="R11" s="48">
        <f t="shared" si="0"/>
        <v>143360</v>
      </c>
      <c r="S11" s="48">
        <f t="shared" si="0"/>
        <v>143360</v>
      </c>
      <c r="T11" s="73">
        <f t="shared" si="0"/>
        <v>143360</v>
      </c>
      <c r="U11" s="48">
        <f t="shared" si="0"/>
        <v>143360</v>
      </c>
      <c r="V11" s="48">
        <f t="shared" si="0"/>
        <v>143360</v>
      </c>
      <c r="W11" s="73">
        <f t="shared" si="0"/>
        <v>143360</v>
      </c>
      <c r="X11" s="48">
        <f t="shared" si="0"/>
        <v>143360</v>
      </c>
      <c r="Y11" s="48">
        <f t="shared" si="0"/>
        <v>143360</v>
      </c>
      <c r="Z11" s="73">
        <f t="shared" si="0"/>
        <v>143360</v>
      </c>
      <c r="AA11" s="48">
        <f t="shared" si="0"/>
        <v>143360</v>
      </c>
      <c r="AB11" s="48">
        <f t="shared" si="0"/>
        <v>143360</v>
      </c>
      <c r="AC11" s="73">
        <f t="shared" si="0"/>
        <v>143360</v>
      </c>
      <c r="AD11" s="48">
        <f t="shared" si="0"/>
        <v>143360</v>
      </c>
      <c r="AE11" s="48">
        <f t="shared" si="0"/>
        <v>143360</v>
      </c>
      <c r="AF11" s="73">
        <f t="shared" si="0"/>
        <v>143360</v>
      </c>
      <c r="AG11" s="48">
        <f t="shared" si="0"/>
        <v>143360</v>
      </c>
      <c r="AH11" s="48">
        <f t="shared" si="0"/>
        <v>143360</v>
      </c>
      <c r="AI11" s="73">
        <f t="shared" si="0"/>
        <v>143360</v>
      </c>
      <c r="AJ11" s="48">
        <f t="shared" si="0"/>
        <v>143360</v>
      </c>
      <c r="AK11" s="48">
        <f t="shared" si="0"/>
        <v>143360</v>
      </c>
      <c r="AL11" s="73">
        <f t="shared" si="0"/>
        <v>143360</v>
      </c>
      <c r="AM11" s="48">
        <f t="shared" si="0"/>
        <v>143360</v>
      </c>
      <c r="AN11" s="48">
        <f t="shared" si="0"/>
        <v>143360</v>
      </c>
      <c r="AO11" s="73">
        <f t="shared" si="0"/>
        <v>143360</v>
      </c>
      <c r="AP11" s="48">
        <f t="shared" si="0"/>
        <v>143360</v>
      </c>
      <c r="AQ11" s="48">
        <f t="shared" si="0"/>
        <v>143360</v>
      </c>
      <c r="AR11" s="73">
        <f t="shared" si="0"/>
        <v>143360</v>
      </c>
      <c r="AS11" s="48">
        <f t="shared" si="0"/>
        <v>143360</v>
      </c>
      <c r="AT11" s="48">
        <f t="shared" si="0"/>
        <v>143360</v>
      </c>
      <c r="AU11" s="73">
        <f t="shared" si="0"/>
        <v>143360</v>
      </c>
      <c r="AV11" s="48">
        <f t="shared" si="0"/>
        <v>143360</v>
      </c>
      <c r="AW11" s="48">
        <f t="shared" si="0"/>
        <v>143360</v>
      </c>
      <c r="AX11" s="73">
        <f t="shared" si="0"/>
        <v>143360</v>
      </c>
      <c r="AY11" s="48">
        <f t="shared" si="0"/>
        <v>143360</v>
      </c>
      <c r="AZ11" s="48">
        <f t="shared" si="0"/>
        <v>143360</v>
      </c>
      <c r="BA11" s="73">
        <f t="shared" si="0"/>
        <v>143360</v>
      </c>
      <c r="BB11" s="48">
        <f t="shared" si="0"/>
        <v>143360</v>
      </c>
      <c r="BC11" s="48">
        <f t="shared" si="0"/>
        <v>143360</v>
      </c>
      <c r="BD11" s="73">
        <f t="shared" si="0"/>
        <v>143360</v>
      </c>
      <c r="BE11" s="48">
        <f t="shared" si="0"/>
        <v>143360</v>
      </c>
    </row>
    <row r="12" spans="1:57" s="13" customFormat="1" ht="14.25" customHeight="1">
      <c r="A12" s="82" t="s">
        <v>42</v>
      </c>
      <c r="B12" s="100"/>
      <c r="D12" s="101">
        <f>SUM(D7:D11)</f>
        <v>9</v>
      </c>
      <c r="E12" s="94" t="s">
        <v>34</v>
      </c>
      <c r="F12" s="102"/>
      <c r="G12" s="103">
        <f aca="true" t="shared" si="1" ref="G12:BE12">SUM(G7:G11)</f>
        <v>715344</v>
      </c>
      <c r="H12" s="103">
        <f t="shared" si="1"/>
        <v>715344</v>
      </c>
      <c r="I12" s="85">
        <f t="shared" si="1"/>
        <v>715344</v>
      </c>
      <c r="J12" s="85">
        <f t="shared" si="1"/>
        <v>715344</v>
      </c>
      <c r="K12" s="85">
        <f t="shared" si="1"/>
        <v>715344</v>
      </c>
      <c r="L12" s="85">
        <f t="shared" si="1"/>
        <v>715344</v>
      </c>
      <c r="M12" s="85">
        <f t="shared" si="1"/>
        <v>715344</v>
      </c>
      <c r="N12" s="85">
        <f t="shared" si="1"/>
        <v>715344</v>
      </c>
      <c r="O12" s="85">
        <f t="shared" si="1"/>
        <v>715344</v>
      </c>
      <c r="P12" s="85">
        <f t="shared" si="1"/>
        <v>715344</v>
      </c>
      <c r="Q12" s="104">
        <f t="shared" si="1"/>
        <v>715344</v>
      </c>
      <c r="R12" s="85">
        <f t="shared" si="1"/>
        <v>715344</v>
      </c>
      <c r="S12" s="85">
        <f t="shared" si="1"/>
        <v>715344</v>
      </c>
      <c r="T12" s="104">
        <f t="shared" si="1"/>
        <v>715344</v>
      </c>
      <c r="U12" s="85">
        <f t="shared" si="1"/>
        <v>715344</v>
      </c>
      <c r="V12" s="85">
        <f t="shared" si="1"/>
        <v>715344</v>
      </c>
      <c r="W12" s="104">
        <f t="shared" si="1"/>
        <v>715344</v>
      </c>
      <c r="X12" s="85">
        <f t="shared" si="1"/>
        <v>715344</v>
      </c>
      <c r="Y12" s="85">
        <f t="shared" si="1"/>
        <v>715344</v>
      </c>
      <c r="Z12" s="104">
        <f t="shared" si="1"/>
        <v>715344</v>
      </c>
      <c r="AA12" s="85">
        <f t="shared" si="1"/>
        <v>715344</v>
      </c>
      <c r="AB12" s="85">
        <f t="shared" si="1"/>
        <v>715344</v>
      </c>
      <c r="AC12" s="104">
        <f t="shared" si="1"/>
        <v>715344</v>
      </c>
      <c r="AD12" s="85">
        <f t="shared" si="1"/>
        <v>715344</v>
      </c>
      <c r="AE12" s="85">
        <f t="shared" si="1"/>
        <v>715344</v>
      </c>
      <c r="AF12" s="104">
        <f t="shared" si="1"/>
        <v>715344</v>
      </c>
      <c r="AG12" s="85">
        <f t="shared" si="1"/>
        <v>715344</v>
      </c>
      <c r="AH12" s="85">
        <f t="shared" si="1"/>
        <v>715344</v>
      </c>
      <c r="AI12" s="104">
        <f t="shared" si="1"/>
        <v>715344</v>
      </c>
      <c r="AJ12" s="85">
        <f t="shared" si="1"/>
        <v>715344</v>
      </c>
      <c r="AK12" s="85">
        <f t="shared" si="1"/>
        <v>715344</v>
      </c>
      <c r="AL12" s="104">
        <f t="shared" si="1"/>
        <v>715344</v>
      </c>
      <c r="AM12" s="85">
        <f t="shared" si="1"/>
        <v>715344</v>
      </c>
      <c r="AN12" s="85">
        <f t="shared" si="1"/>
        <v>715344</v>
      </c>
      <c r="AO12" s="104">
        <f t="shared" si="1"/>
        <v>715344</v>
      </c>
      <c r="AP12" s="85">
        <f t="shared" si="1"/>
        <v>715344</v>
      </c>
      <c r="AQ12" s="85">
        <f t="shared" si="1"/>
        <v>715344</v>
      </c>
      <c r="AR12" s="104">
        <f t="shared" si="1"/>
        <v>715344</v>
      </c>
      <c r="AS12" s="85">
        <f t="shared" si="1"/>
        <v>715344</v>
      </c>
      <c r="AT12" s="85">
        <f t="shared" si="1"/>
        <v>715344</v>
      </c>
      <c r="AU12" s="104">
        <f t="shared" si="1"/>
        <v>715344</v>
      </c>
      <c r="AV12" s="85">
        <f t="shared" si="1"/>
        <v>715344</v>
      </c>
      <c r="AW12" s="85">
        <f t="shared" si="1"/>
        <v>715344</v>
      </c>
      <c r="AX12" s="104">
        <f t="shared" si="1"/>
        <v>715344</v>
      </c>
      <c r="AY12" s="85">
        <f t="shared" si="1"/>
        <v>715344</v>
      </c>
      <c r="AZ12" s="85">
        <f t="shared" si="1"/>
        <v>715344</v>
      </c>
      <c r="BA12" s="104">
        <f t="shared" si="1"/>
        <v>715344</v>
      </c>
      <c r="BB12" s="85">
        <f t="shared" si="1"/>
        <v>715344</v>
      </c>
      <c r="BC12" s="85">
        <f t="shared" si="1"/>
        <v>715344</v>
      </c>
      <c r="BD12" s="104">
        <f t="shared" si="1"/>
        <v>715344</v>
      </c>
      <c r="BE12" s="85">
        <f t="shared" si="1"/>
        <v>715344</v>
      </c>
    </row>
    <row r="13" spans="1:57" s="13" customFormat="1" ht="18" customHeight="1">
      <c r="A13" s="105" t="s">
        <v>85</v>
      </c>
      <c r="B13" s="106"/>
      <c r="D13" s="107"/>
      <c r="E13" s="107"/>
      <c r="F13" s="107"/>
      <c r="G13" s="108"/>
      <c r="H13" s="98"/>
      <c r="I13" s="48"/>
      <c r="J13" s="48"/>
      <c r="K13" s="48"/>
      <c r="L13" s="48"/>
      <c r="M13" s="48"/>
      <c r="N13" s="48"/>
      <c r="O13" s="48"/>
      <c r="P13" s="48"/>
      <c r="Q13" s="73"/>
      <c r="R13" s="48"/>
      <c r="S13" s="48"/>
      <c r="T13" s="73"/>
      <c r="U13" s="48"/>
      <c r="V13" s="48"/>
      <c r="W13" s="73"/>
      <c r="X13" s="48"/>
      <c r="Y13" s="48"/>
      <c r="Z13" s="73"/>
      <c r="AA13" s="48"/>
      <c r="AB13" s="48"/>
      <c r="AC13" s="73"/>
      <c r="AD13" s="48"/>
      <c r="AE13" s="48"/>
      <c r="AF13" s="73"/>
      <c r="AG13" s="48"/>
      <c r="AH13" s="48"/>
      <c r="AI13" s="73"/>
      <c r="AJ13" s="48"/>
      <c r="AK13" s="48"/>
      <c r="AL13" s="73"/>
      <c r="AM13" s="48"/>
      <c r="AN13" s="48"/>
      <c r="AO13" s="73"/>
      <c r="AP13" s="48"/>
      <c r="AQ13" s="48"/>
      <c r="AR13" s="73"/>
      <c r="AS13" s="48"/>
      <c r="AT13" s="48"/>
      <c r="AU13" s="73"/>
      <c r="AV13" s="48"/>
      <c r="AW13" s="48"/>
      <c r="AX13" s="73"/>
      <c r="AY13" s="48"/>
      <c r="AZ13" s="48"/>
      <c r="BA13" s="73"/>
      <c r="BB13" s="48"/>
      <c r="BC13" s="48"/>
      <c r="BD13" s="73"/>
      <c r="BE13" s="48"/>
    </row>
    <row r="14" spans="1:57" s="13" customFormat="1" ht="15.75">
      <c r="A14" s="38" t="s">
        <v>76</v>
      </c>
      <c r="B14" s="97"/>
      <c r="C14" s="13" t="s">
        <v>36</v>
      </c>
      <c r="D14" s="94">
        <v>2</v>
      </c>
      <c r="E14" s="94" t="s">
        <v>34</v>
      </c>
      <c r="F14" s="109">
        <v>42000</v>
      </c>
      <c r="G14" s="98">
        <f>(F14*D14)/3</f>
        <v>28000</v>
      </c>
      <c r="H14" s="98">
        <f aca="true" t="shared" si="2" ref="H14:BE19">G14</f>
        <v>28000</v>
      </c>
      <c r="I14" s="48">
        <f t="shared" si="2"/>
        <v>28000</v>
      </c>
      <c r="J14" s="48">
        <f t="shared" si="2"/>
        <v>28000</v>
      </c>
      <c r="K14" s="48">
        <f t="shared" si="2"/>
        <v>28000</v>
      </c>
      <c r="L14" s="48">
        <f t="shared" si="2"/>
        <v>28000</v>
      </c>
      <c r="M14" s="48">
        <f t="shared" si="2"/>
        <v>28000</v>
      </c>
      <c r="N14" s="48">
        <f t="shared" si="2"/>
        <v>28000</v>
      </c>
      <c r="O14" s="48">
        <f t="shared" si="2"/>
        <v>28000</v>
      </c>
      <c r="P14" s="48">
        <f t="shared" si="2"/>
        <v>28000</v>
      </c>
      <c r="Q14" s="73">
        <f t="shared" si="2"/>
        <v>28000</v>
      </c>
      <c r="R14" s="48">
        <f t="shared" si="2"/>
        <v>28000</v>
      </c>
      <c r="S14" s="48">
        <f t="shared" si="2"/>
        <v>28000</v>
      </c>
      <c r="T14" s="73">
        <f t="shared" si="2"/>
        <v>28000</v>
      </c>
      <c r="U14" s="48">
        <f t="shared" si="2"/>
        <v>28000</v>
      </c>
      <c r="V14" s="48">
        <f t="shared" si="2"/>
        <v>28000</v>
      </c>
      <c r="W14" s="73">
        <f t="shared" si="2"/>
        <v>28000</v>
      </c>
      <c r="X14" s="48">
        <f t="shared" si="2"/>
        <v>28000</v>
      </c>
      <c r="Y14" s="48">
        <f t="shared" si="2"/>
        <v>28000</v>
      </c>
      <c r="Z14" s="73">
        <f t="shared" si="2"/>
        <v>28000</v>
      </c>
      <c r="AA14" s="48">
        <f t="shared" si="2"/>
        <v>28000</v>
      </c>
      <c r="AB14" s="48">
        <f t="shared" si="2"/>
        <v>28000</v>
      </c>
      <c r="AC14" s="73">
        <f t="shared" si="2"/>
        <v>28000</v>
      </c>
      <c r="AD14" s="48">
        <f t="shared" si="2"/>
        <v>28000</v>
      </c>
      <c r="AE14" s="48">
        <f t="shared" si="2"/>
        <v>28000</v>
      </c>
      <c r="AF14" s="73">
        <f t="shared" si="2"/>
        <v>28000</v>
      </c>
      <c r="AG14" s="48">
        <f t="shared" si="2"/>
        <v>28000</v>
      </c>
      <c r="AH14" s="48">
        <f t="shared" si="2"/>
        <v>28000</v>
      </c>
      <c r="AI14" s="73">
        <f t="shared" si="2"/>
        <v>28000</v>
      </c>
      <c r="AJ14" s="48">
        <f t="shared" si="2"/>
        <v>28000</v>
      </c>
      <c r="AK14" s="48">
        <f t="shared" si="2"/>
        <v>28000</v>
      </c>
      <c r="AL14" s="73">
        <f t="shared" si="2"/>
        <v>28000</v>
      </c>
      <c r="AM14" s="48">
        <f t="shared" si="2"/>
        <v>28000</v>
      </c>
      <c r="AN14" s="48">
        <f t="shared" si="2"/>
        <v>28000</v>
      </c>
      <c r="AO14" s="73">
        <f t="shared" si="2"/>
        <v>28000</v>
      </c>
      <c r="AP14" s="48">
        <f t="shared" si="2"/>
        <v>28000</v>
      </c>
      <c r="AQ14" s="48">
        <f t="shared" si="2"/>
        <v>28000</v>
      </c>
      <c r="AR14" s="73">
        <f t="shared" si="2"/>
        <v>28000</v>
      </c>
      <c r="AS14" s="48">
        <f t="shared" si="2"/>
        <v>28000</v>
      </c>
      <c r="AT14" s="48">
        <f t="shared" si="2"/>
        <v>28000</v>
      </c>
      <c r="AU14" s="73">
        <f t="shared" si="2"/>
        <v>28000</v>
      </c>
      <c r="AV14" s="48">
        <f t="shared" si="2"/>
        <v>28000</v>
      </c>
      <c r="AW14" s="48">
        <f t="shared" si="2"/>
        <v>28000</v>
      </c>
      <c r="AX14" s="73">
        <f t="shared" si="2"/>
        <v>28000</v>
      </c>
      <c r="AY14" s="48">
        <f t="shared" si="2"/>
        <v>28000</v>
      </c>
      <c r="AZ14" s="48">
        <f t="shared" si="2"/>
        <v>28000</v>
      </c>
      <c r="BA14" s="73">
        <f t="shared" si="2"/>
        <v>28000</v>
      </c>
      <c r="BB14" s="48">
        <f t="shared" si="2"/>
        <v>28000</v>
      </c>
      <c r="BC14" s="48">
        <f t="shared" si="2"/>
        <v>28000</v>
      </c>
      <c r="BD14" s="73">
        <f t="shared" si="2"/>
        <v>28000</v>
      </c>
      <c r="BE14" s="48">
        <f t="shared" si="2"/>
        <v>28000</v>
      </c>
    </row>
    <row r="15" spans="1:57" s="13" customFormat="1" ht="15.75">
      <c r="A15" s="38" t="s">
        <v>69</v>
      </c>
      <c r="B15" s="97"/>
      <c r="C15" s="13" t="s">
        <v>36</v>
      </c>
      <c r="D15" s="94">
        <v>3</v>
      </c>
      <c r="E15" s="94" t="s">
        <v>34</v>
      </c>
      <c r="F15" s="98">
        <v>39000</v>
      </c>
      <c r="G15" s="98">
        <f>(F15*D15)/3</f>
        <v>39000</v>
      </c>
      <c r="H15" s="98">
        <f t="shared" si="2"/>
        <v>39000</v>
      </c>
      <c r="I15" s="48">
        <f t="shared" si="2"/>
        <v>39000</v>
      </c>
      <c r="J15" s="48">
        <f t="shared" si="2"/>
        <v>39000</v>
      </c>
      <c r="K15" s="48">
        <f t="shared" si="2"/>
        <v>39000</v>
      </c>
      <c r="L15" s="48">
        <f t="shared" si="2"/>
        <v>39000</v>
      </c>
      <c r="M15" s="48">
        <f t="shared" si="2"/>
        <v>39000</v>
      </c>
      <c r="N15" s="48">
        <f t="shared" si="2"/>
        <v>39000</v>
      </c>
      <c r="O15" s="48">
        <f t="shared" si="2"/>
        <v>39000</v>
      </c>
      <c r="P15" s="48">
        <f t="shared" si="2"/>
        <v>39000</v>
      </c>
      <c r="Q15" s="73">
        <f t="shared" si="2"/>
        <v>39000</v>
      </c>
      <c r="R15" s="48">
        <f t="shared" si="2"/>
        <v>39000</v>
      </c>
      <c r="S15" s="48">
        <f t="shared" si="2"/>
        <v>39000</v>
      </c>
      <c r="T15" s="73">
        <f t="shared" si="2"/>
        <v>39000</v>
      </c>
      <c r="U15" s="48">
        <f t="shared" si="2"/>
        <v>39000</v>
      </c>
      <c r="V15" s="48">
        <f t="shared" si="2"/>
        <v>39000</v>
      </c>
      <c r="W15" s="73">
        <f t="shared" si="2"/>
        <v>39000</v>
      </c>
      <c r="X15" s="48">
        <f t="shared" si="2"/>
        <v>39000</v>
      </c>
      <c r="Y15" s="48">
        <f t="shared" si="2"/>
        <v>39000</v>
      </c>
      <c r="Z15" s="73">
        <f t="shared" si="2"/>
        <v>39000</v>
      </c>
      <c r="AA15" s="48">
        <f t="shared" si="2"/>
        <v>39000</v>
      </c>
      <c r="AB15" s="48">
        <f t="shared" si="2"/>
        <v>39000</v>
      </c>
      <c r="AC15" s="73">
        <f t="shared" si="2"/>
        <v>39000</v>
      </c>
      <c r="AD15" s="48">
        <f t="shared" si="2"/>
        <v>39000</v>
      </c>
      <c r="AE15" s="48">
        <f t="shared" si="2"/>
        <v>39000</v>
      </c>
      <c r="AF15" s="73">
        <f t="shared" si="2"/>
        <v>39000</v>
      </c>
      <c r="AG15" s="48">
        <f t="shared" si="2"/>
        <v>39000</v>
      </c>
      <c r="AH15" s="48">
        <f t="shared" si="2"/>
        <v>39000</v>
      </c>
      <c r="AI15" s="73">
        <f t="shared" si="2"/>
        <v>39000</v>
      </c>
      <c r="AJ15" s="48">
        <f t="shared" si="2"/>
        <v>39000</v>
      </c>
      <c r="AK15" s="48">
        <f t="shared" si="2"/>
        <v>39000</v>
      </c>
      <c r="AL15" s="73">
        <f t="shared" si="2"/>
        <v>39000</v>
      </c>
      <c r="AM15" s="48">
        <f t="shared" si="2"/>
        <v>39000</v>
      </c>
      <c r="AN15" s="48">
        <f t="shared" si="2"/>
        <v>39000</v>
      </c>
      <c r="AO15" s="73">
        <f t="shared" si="2"/>
        <v>39000</v>
      </c>
      <c r="AP15" s="48">
        <f t="shared" si="2"/>
        <v>39000</v>
      </c>
      <c r="AQ15" s="48">
        <f t="shared" si="2"/>
        <v>39000</v>
      </c>
      <c r="AR15" s="73">
        <f t="shared" si="2"/>
        <v>39000</v>
      </c>
      <c r="AS15" s="48">
        <f t="shared" si="2"/>
        <v>39000</v>
      </c>
      <c r="AT15" s="48">
        <f t="shared" si="2"/>
        <v>39000</v>
      </c>
      <c r="AU15" s="73">
        <f t="shared" si="2"/>
        <v>39000</v>
      </c>
      <c r="AV15" s="48">
        <f t="shared" si="2"/>
        <v>39000</v>
      </c>
      <c r="AW15" s="48">
        <f t="shared" si="2"/>
        <v>39000</v>
      </c>
      <c r="AX15" s="73">
        <f t="shared" si="2"/>
        <v>39000</v>
      </c>
      <c r="AY15" s="48">
        <f t="shared" si="2"/>
        <v>39000</v>
      </c>
      <c r="AZ15" s="48">
        <f t="shared" si="2"/>
        <v>39000</v>
      </c>
      <c r="BA15" s="73">
        <f t="shared" si="2"/>
        <v>39000</v>
      </c>
      <c r="BB15" s="48">
        <f t="shared" si="2"/>
        <v>39000</v>
      </c>
      <c r="BC15" s="48">
        <f t="shared" si="2"/>
        <v>39000</v>
      </c>
      <c r="BD15" s="73">
        <f t="shared" si="2"/>
        <v>39000</v>
      </c>
      <c r="BE15" s="48">
        <f t="shared" si="2"/>
        <v>39000</v>
      </c>
    </row>
    <row r="16" spans="1:57" s="13" customFormat="1" ht="15.75">
      <c r="A16" s="38" t="s">
        <v>68</v>
      </c>
      <c r="B16" s="97"/>
      <c r="C16" s="13" t="s">
        <v>36</v>
      </c>
      <c r="D16" s="94">
        <v>1</v>
      </c>
      <c r="E16" s="94" t="s">
        <v>34</v>
      </c>
      <c r="F16" s="98">
        <v>39000</v>
      </c>
      <c r="G16" s="98">
        <f>(F16*D16)/3</f>
        <v>13000</v>
      </c>
      <c r="H16" s="98">
        <f t="shared" si="2"/>
        <v>13000</v>
      </c>
      <c r="I16" s="48">
        <f t="shared" si="2"/>
        <v>13000</v>
      </c>
      <c r="J16" s="48">
        <f t="shared" si="2"/>
        <v>13000</v>
      </c>
      <c r="K16" s="48">
        <f t="shared" si="2"/>
        <v>13000</v>
      </c>
      <c r="L16" s="48">
        <f t="shared" si="2"/>
        <v>13000</v>
      </c>
      <c r="M16" s="48">
        <f t="shared" si="2"/>
        <v>13000</v>
      </c>
      <c r="N16" s="48">
        <f t="shared" si="2"/>
        <v>13000</v>
      </c>
      <c r="O16" s="48">
        <f t="shared" si="2"/>
        <v>13000</v>
      </c>
      <c r="P16" s="48">
        <f t="shared" si="2"/>
        <v>13000</v>
      </c>
      <c r="Q16" s="73">
        <f t="shared" si="2"/>
        <v>13000</v>
      </c>
      <c r="R16" s="48">
        <f t="shared" si="2"/>
        <v>13000</v>
      </c>
      <c r="S16" s="48">
        <f t="shared" si="2"/>
        <v>13000</v>
      </c>
      <c r="T16" s="73">
        <f t="shared" si="2"/>
        <v>13000</v>
      </c>
      <c r="U16" s="48">
        <f t="shared" si="2"/>
        <v>13000</v>
      </c>
      <c r="V16" s="48">
        <f t="shared" si="2"/>
        <v>13000</v>
      </c>
      <c r="W16" s="73">
        <f t="shared" si="2"/>
        <v>13000</v>
      </c>
      <c r="X16" s="48">
        <f t="shared" si="2"/>
        <v>13000</v>
      </c>
      <c r="Y16" s="48">
        <f t="shared" si="2"/>
        <v>13000</v>
      </c>
      <c r="Z16" s="73">
        <f t="shared" si="2"/>
        <v>13000</v>
      </c>
      <c r="AA16" s="48">
        <f t="shared" si="2"/>
        <v>13000</v>
      </c>
      <c r="AB16" s="48">
        <f t="shared" si="2"/>
        <v>13000</v>
      </c>
      <c r="AC16" s="73">
        <f t="shared" si="2"/>
        <v>13000</v>
      </c>
      <c r="AD16" s="48">
        <f t="shared" si="2"/>
        <v>13000</v>
      </c>
      <c r="AE16" s="48">
        <f t="shared" si="2"/>
        <v>13000</v>
      </c>
      <c r="AF16" s="73">
        <f t="shared" si="2"/>
        <v>13000</v>
      </c>
      <c r="AG16" s="48">
        <f t="shared" si="2"/>
        <v>13000</v>
      </c>
      <c r="AH16" s="48">
        <f t="shared" si="2"/>
        <v>13000</v>
      </c>
      <c r="AI16" s="73">
        <f t="shared" si="2"/>
        <v>13000</v>
      </c>
      <c r="AJ16" s="48">
        <f t="shared" si="2"/>
        <v>13000</v>
      </c>
      <c r="AK16" s="48">
        <f t="shared" si="2"/>
        <v>13000</v>
      </c>
      <c r="AL16" s="73">
        <f t="shared" si="2"/>
        <v>13000</v>
      </c>
      <c r="AM16" s="48">
        <f t="shared" si="2"/>
        <v>13000</v>
      </c>
      <c r="AN16" s="48">
        <f t="shared" si="2"/>
        <v>13000</v>
      </c>
      <c r="AO16" s="73">
        <f t="shared" si="2"/>
        <v>13000</v>
      </c>
      <c r="AP16" s="48">
        <f t="shared" si="2"/>
        <v>13000</v>
      </c>
      <c r="AQ16" s="48">
        <f t="shared" si="2"/>
        <v>13000</v>
      </c>
      <c r="AR16" s="73">
        <f t="shared" si="2"/>
        <v>13000</v>
      </c>
      <c r="AS16" s="48">
        <f t="shared" si="2"/>
        <v>13000</v>
      </c>
      <c r="AT16" s="48">
        <f t="shared" si="2"/>
        <v>13000</v>
      </c>
      <c r="AU16" s="73">
        <f t="shared" si="2"/>
        <v>13000</v>
      </c>
      <c r="AV16" s="48">
        <f t="shared" si="2"/>
        <v>13000</v>
      </c>
      <c r="AW16" s="48">
        <f t="shared" si="2"/>
        <v>13000</v>
      </c>
      <c r="AX16" s="73">
        <f t="shared" si="2"/>
        <v>13000</v>
      </c>
      <c r="AY16" s="48">
        <f t="shared" si="2"/>
        <v>13000</v>
      </c>
      <c r="AZ16" s="48">
        <f t="shared" si="2"/>
        <v>13000</v>
      </c>
      <c r="BA16" s="73">
        <f t="shared" si="2"/>
        <v>13000</v>
      </c>
      <c r="BB16" s="48">
        <f t="shared" si="2"/>
        <v>13000</v>
      </c>
      <c r="BC16" s="48">
        <f t="shared" si="2"/>
        <v>13000</v>
      </c>
      <c r="BD16" s="73">
        <f t="shared" si="2"/>
        <v>13000</v>
      </c>
      <c r="BE16" s="48">
        <f t="shared" si="2"/>
        <v>13000</v>
      </c>
    </row>
    <row r="17" spans="1:57" s="13" customFormat="1" ht="15.75">
      <c r="A17" s="38" t="s">
        <v>4</v>
      </c>
      <c r="B17" s="97"/>
      <c r="C17" s="13" t="s">
        <v>36</v>
      </c>
      <c r="D17" s="94">
        <v>3</v>
      </c>
      <c r="E17" s="94" t="s">
        <v>34</v>
      </c>
      <c r="F17" s="98">
        <v>100000</v>
      </c>
      <c r="G17" s="98">
        <f>(F17*D17)/6</f>
        <v>50000</v>
      </c>
      <c r="H17" s="98">
        <f>G17</f>
        <v>50000</v>
      </c>
      <c r="I17" s="98">
        <f t="shared" si="2"/>
        <v>50000</v>
      </c>
      <c r="J17" s="98">
        <f t="shared" si="2"/>
        <v>50000</v>
      </c>
      <c r="K17" s="98">
        <f t="shared" si="2"/>
        <v>50000</v>
      </c>
      <c r="L17" s="98">
        <f t="shared" si="2"/>
        <v>50000</v>
      </c>
      <c r="M17" s="98">
        <f t="shared" si="2"/>
        <v>50000</v>
      </c>
      <c r="N17" s="98">
        <f t="shared" si="2"/>
        <v>50000</v>
      </c>
      <c r="O17" s="98">
        <f t="shared" si="2"/>
        <v>50000</v>
      </c>
      <c r="P17" s="98">
        <f t="shared" si="2"/>
        <v>50000</v>
      </c>
      <c r="Q17" s="98">
        <f t="shared" si="2"/>
        <v>50000</v>
      </c>
      <c r="R17" s="98">
        <f t="shared" si="2"/>
        <v>50000</v>
      </c>
      <c r="S17" s="98">
        <f t="shared" si="2"/>
        <v>50000</v>
      </c>
      <c r="T17" s="98">
        <f t="shared" si="2"/>
        <v>50000</v>
      </c>
      <c r="U17" s="98">
        <f t="shared" si="2"/>
        <v>50000</v>
      </c>
      <c r="V17" s="98">
        <f t="shared" si="2"/>
        <v>50000</v>
      </c>
      <c r="W17" s="98">
        <f t="shared" si="2"/>
        <v>50000</v>
      </c>
      <c r="X17" s="98">
        <f t="shared" si="2"/>
        <v>50000</v>
      </c>
      <c r="Y17" s="98">
        <f t="shared" si="2"/>
        <v>50000</v>
      </c>
      <c r="Z17" s="98">
        <f t="shared" si="2"/>
        <v>50000</v>
      </c>
      <c r="AA17" s="98">
        <f t="shared" si="2"/>
        <v>50000</v>
      </c>
      <c r="AB17" s="98">
        <f t="shared" si="2"/>
        <v>50000</v>
      </c>
      <c r="AC17" s="98">
        <f t="shared" si="2"/>
        <v>50000</v>
      </c>
      <c r="AD17" s="98">
        <f t="shared" si="2"/>
        <v>50000</v>
      </c>
      <c r="AE17" s="98">
        <f t="shared" si="2"/>
        <v>50000</v>
      </c>
      <c r="AF17" s="98">
        <f t="shared" si="2"/>
        <v>50000</v>
      </c>
      <c r="AG17" s="98">
        <f t="shared" si="2"/>
        <v>50000</v>
      </c>
      <c r="AH17" s="98">
        <f t="shared" si="2"/>
        <v>50000</v>
      </c>
      <c r="AI17" s="98">
        <f t="shared" si="2"/>
        <v>50000</v>
      </c>
      <c r="AJ17" s="98">
        <f t="shared" si="2"/>
        <v>50000</v>
      </c>
      <c r="AK17" s="98">
        <f t="shared" si="2"/>
        <v>50000</v>
      </c>
      <c r="AL17" s="98">
        <f t="shared" si="2"/>
        <v>50000</v>
      </c>
      <c r="AM17" s="98">
        <f t="shared" si="2"/>
        <v>50000</v>
      </c>
      <c r="AN17" s="98">
        <f t="shared" si="2"/>
        <v>50000</v>
      </c>
      <c r="AO17" s="98">
        <f t="shared" si="2"/>
        <v>50000</v>
      </c>
      <c r="AP17" s="98">
        <f t="shared" si="2"/>
        <v>50000</v>
      </c>
      <c r="AQ17" s="98">
        <f t="shared" si="2"/>
        <v>50000</v>
      </c>
      <c r="AR17" s="98">
        <f t="shared" si="2"/>
        <v>50000</v>
      </c>
      <c r="AS17" s="98">
        <f t="shared" si="2"/>
        <v>50000</v>
      </c>
      <c r="AT17" s="98">
        <f t="shared" si="2"/>
        <v>50000</v>
      </c>
      <c r="AU17" s="98">
        <f t="shared" si="2"/>
        <v>50000</v>
      </c>
      <c r="AV17" s="98">
        <f t="shared" si="2"/>
        <v>50000</v>
      </c>
      <c r="AW17" s="98">
        <f t="shared" si="2"/>
        <v>50000</v>
      </c>
      <c r="AX17" s="98">
        <f t="shared" si="2"/>
        <v>50000</v>
      </c>
      <c r="AY17" s="98">
        <f t="shared" si="2"/>
        <v>50000</v>
      </c>
      <c r="AZ17" s="98">
        <f t="shared" si="2"/>
        <v>50000</v>
      </c>
      <c r="BA17" s="98">
        <f t="shared" si="2"/>
        <v>50000</v>
      </c>
      <c r="BB17" s="98">
        <f t="shared" si="2"/>
        <v>50000</v>
      </c>
      <c r="BC17" s="98">
        <f t="shared" si="2"/>
        <v>50000</v>
      </c>
      <c r="BD17" s="98">
        <f t="shared" si="2"/>
        <v>50000</v>
      </c>
      <c r="BE17" s="98">
        <f t="shared" si="2"/>
        <v>50000</v>
      </c>
    </row>
    <row r="18" spans="1:57" s="13" customFormat="1" ht="15.75">
      <c r="A18" s="38" t="s">
        <v>134</v>
      </c>
      <c r="B18" s="97"/>
      <c r="C18" s="13" t="s">
        <v>36</v>
      </c>
      <c r="D18" s="94">
        <v>2</v>
      </c>
      <c r="E18" s="94" t="s">
        <v>34</v>
      </c>
      <c r="F18" s="98">
        <v>250000</v>
      </c>
      <c r="G18" s="98">
        <f>(F18*D18)/6</f>
        <v>83333.33333333333</v>
      </c>
      <c r="H18" s="98">
        <f>G18</f>
        <v>83333.33333333333</v>
      </c>
      <c r="I18" s="98">
        <f t="shared" si="2"/>
        <v>83333.33333333333</v>
      </c>
      <c r="J18" s="98">
        <f t="shared" si="2"/>
        <v>83333.33333333333</v>
      </c>
      <c r="K18" s="98">
        <f t="shared" si="2"/>
        <v>83333.33333333333</v>
      </c>
      <c r="L18" s="98">
        <f t="shared" si="2"/>
        <v>83333.33333333333</v>
      </c>
      <c r="M18" s="98">
        <f t="shared" si="2"/>
        <v>83333.33333333333</v>
      </c>
      <c r="N18" s="98">
        <f t="shared" si="2"/>
        <v>83333.33333333333</v>
      </c>
      <c r="O18" s="98">
        <f t="shared" si="2"/>
        <v>83333.33333333333</v>
      </c>
      <c r="P18" s="98">
        <f t="shared" si="2"/>
        <v>83333.33333333333</v>
      </c>
      <c r="Q18" s="98">
        <f t="shared" si="2"/>
        <v>83333.33333333333</v>
      </c>
      <c r="R18" s="98">
        <f t="shared" si="2"/>
        <v>83333.33333333333</v>
      </c>
      <c r="S18" s="98">
        <f t="shared" si="2"/>
        <v>83333.33333333333</v>
      </c>
      <c r="T18" s="98">
        <f t="shared" si="2"/>
        <v>83333.33333333333</v>
      </c>
      <c r="U18" s="98">
        <f t="shared" si="2"/>
        <v>83333.33333333333</v>
      </c>
      <c r="V18" s="98">
        <f t="shared" si="2"/>
        <v>83333.33333333333</v>
      </c>
      <c r="W18" s="98">
        <f t="shared" si="2"/>
        <v>83333.33333333333</v>
      </c>
      <c r="X18" s="98">
        <f t="shared" si="2"/>
        <v>83333.33333333333</v>
      </c>
      <c r="Y18" s="98">
        <f t="shared" si="2"/>
        <v>83333.33333333333</v>
      </c>
      <c r="Z18" s="98">
        <f t="shared" si="2"/>
        <v>83333.33333333333</v>
      </c>
      <c r="AA18" s="98">
        <f t="shared" si="2"/>
        <v>83333.33333333333</v>
      </c>
      <c r="AB18" s="98">
        <f t="shared" si="2"/>
        <v>83333.33333333333</v>
      </c>
      <c r="AC18" s="98">
        <f t="shared" si="2"/>
        <v>83333.33333333333</v>
      </c>
      <c r="AD18" s="98">
        <f t="shared" si="2"/>
        <v>83333.33333333333</v>
      </c>
      <c r="AE18" s="98">
        <f t="shared" si="2"/>
        <v>83333.33333333333</v>
      </c>
      <c r="AF18" s="98">
        <f t="shared" si="2"/>
        <v>83333.33333333333</v>
      </c>
      <c r="AG18" s="98">
        <f t="shared" si="2"/>
        <v>83333.33333333333</v>
      </c>
      <c r="AH18" s="98">
        <f t="shared" si="2"/>
        <v>83333.33333333333</v>
      </c>
      <c r="AI18" s="98">
        <f t="shared" si="2"/>
        <v>83333.33333333333</v>
      </c>
      <c r="AJ18" s="98">
        <f t="shared" si="2"/>
        <v>83333.33333333333</v>
      </c>
      <c r="AK18" s="98">
        <f t="shared" si="2"/>
        <v>83333.33333333333</v>
      </c>
      <c r="AL18" s="98">
        <f t="shared" si="2"/>
        <v>83333.33333333333</v>
      </c>
      <c r="AM18" s="98">
        <f t="shared" si="2"/>
        <v>83333.33333333333</v>
      </c>
      <c r="AN18" s="98">
        <f t="shared" si="2"/>
        <v>83333.33333333333</v>
      </c>
      <c r="AO18" s="98">
        <f t="shared" si="2"/>
        <v>83333.33333333333</v>
      </c>
      <c r="AP18" s="98">
        <f t="shared" si="2"/>
        <v>83333.33333333333</v>
      </c>
      <c r="AQ18" s="98">
        <f t="shared" si="2"/>
        <v>83333.33333333333</v>
      </c>
      <c r="AR18" s="98">
        <f t="shared" si="2"/>
        <v>83333.33333333333</v>
      </c>
      <c r="AS18" s="98">
        <f t="shared" si="2"/>
        <v>83333.33333333333</v>
      </c>
      <c r="AT18" s="98">
        <f t="shared" si="2"/>
        <v>83333.33333333333</v>
      </c>
      <c r="AU18" s="98">
        <f t="shared" si="2"/>
        <v>83333.33333333333</v>
      </c>
      <c r="AV18" s="98">
        <f t="shared" si="2"/>
        <v>83333.33333333333</v>
      </c>
      <c r="AW18" s="98">
        <f t="shared" si="2"/>
        <v>83333.33333333333</v>
      </c>
      <c r="AX18" s="98">
        <f t="shared" si="2"/>
        <v>83333.33333333333</v>
      </c>
      <c r="AY18" s="98">
        <f t="shared" si="2"/>
        <v>83333.33333333333</v>
      </c>
      <c r="AZ18" s="98">
        <f t="shared" si="2"/>
        <v>83333.33333333333</v>
      </c>
      <c r="BA18" s="98">
        <f t="shared" si="2"/>
        <v>83333.33333333333</v>
      </c>
      <c r="BB18" s="98">
        <f t="shared" si="2"/>
        <v>83333.33333333333</v>
      </c>
      <c r="BC18" s="98">
        <f t="shared" si="2"/>
        <v>83333.33333333333</v>
      </c>
      <c r="BD18" s="98">
        <f t="shared" si="2"/>
        <v>83333.33333333333</v>
      </c>
      <c r="BE18" s="98">
        <f t="shared" si="2"/>
        <v>83333.33333333333</v>
      </c>
    </row>
    <row r="19" spans="1:57" s="13" customFormat="1" ht="15.75">
      <c r="A19" s="38" t="s">
        <v>67</v>
      </c>
      <c r="B19" s="97"/>
      <c r="C19" s="13" t="s">
        <v>37</v>
      </c>
      <c r="D19" s="94">
        <v>3</v>
      </c>
      <c r="E19" s="94" t="s">
        <v>34</v>
      </c>
      <c r="F19" s="98">
        <v>25000</v>
      </c>
      <c r="G19" s="98">
        <f>(F19*D19)/7</f>
        <v>10714.285714285714</v>
      </c>
      <c r="H19" s="98">
        <f aca="true" t="shared" si="3" ref="H19:AM20">G19</f>
        <v>10714.285714285714</v>
      </c>
      <c r="I19" s="48">
        <f t="shared" si="3"/>
        <v>10714.285714285714</v>
      </c>
      <c r="J19" s="48">
        <f t="shared" si="3"/>
        <v>10714.285714285714</v>
      </c>
      <c r="K19" s="48">
        <f t="shared" si="3"/>
        <v>10714.285714285714</v>
      </c>
      <c r="L19" s="48">
        <f t="shared" si="3"/>
        <v>10714.285714285714</v>
      </c>
      <c r="M19" s="48">
        <f t="shared" si="3"/>
        <v>10714.285714285714</v>
      </c>
      <c r="N19" s="48">
        <f t="shared" si="3"/>
        <v>10714.285714285714</v>
      </c>
      <c r="O19" s="48">
        <f t="shared" si="3"/>
        <v>10714.285714285714</v>
      </c>
      <c r="P19" s="48">
        <f t="shared" si="3"/>
        <v>10714.285714285714</v>
      </c>
      <c r="Q19" s="73">
        <f t="shared" si="3"/>
        <v>10714.285714285714</v>
      </c>
      <c r="R19" s="48">
        <f t="shared" si="3"/>
        <v>10714.285714285714</v>
      </c>
      <c r="S19" s="48">
        <f t="shared" si="3"/>
        <v>10714.285714285714</v>
      </c>
      <c r="T19" s="73">
        <f t="shared" si="3"/>
        <v>10714.285714285714</v>
      </c>
      <c r="U19" s="48">
        <f t="shared" si="3"/>
        <v>10714.285714285714</v>
      </c>
      <c r="V19" s="48">
        <f t="shared" si="3"/>
        <v>10714.285714285714</v>
      </c>
      <c r="W19" s="73">
        <f t="shared" si="3"/>
        <v>10714.285714285714</v>
      </c>
      <c r="X19" s="48">
        <f t="shared" si="3"/>
        <v>10714.285714285714</v>
      </c>
      <c r="Y19" s="48">
        <f t="shared" si="3"/>
        <v>10714.285714285714</v>
      </c>
      <c r="Z19" s="73">
        <f t="shared" si="3"/>
        <v>10714.285714285714</v>
      </c>
      <c r="AA19" s="48">
        <f t="shared" si="3"/>
        <v>10714.285714285714</v>
      </c>
      <c r="AB19" s="48">
        <f t="shared" si="3"/>
        <v>10714.285714285714</v>
      </c>
      <c r="AC19" s="73">
        <f t="shared" si="3"/>
        <v>10714.285714285714</v>
      </c>
      <c r="AD19" s="48">
        <f t="shared" si="3"/>
        <v>10714.285714285714</v>
      </c>
      <c r="AE19" s="48">
        <f t="shared" si="3"/>
        <v>10714.285714285714</v>
      </c>
      <c r="AF19" s="73">
        <f t="shared" si="3"/>
        <v>10714.285714285714</v>
      </c>
      <c r="AG19" s="48">
        <f t="shared" si="3"/>
        <v>10714.285714285714</v>
      </c>
      <c r="AH19" s="48">
        <f t="shared" si="3"/>
        <v>10714.285714285714</v>
      </c>
      <c r="AI19" s="73">
        <f t="shared" si="3"/>
        <v>10714.285714285714</v>
      </c>
      <c r="AJ19" s="48">
        <f t="shared" si="3"/>
        <v>10714.285714285714</v>
      </c>
      <c r="AK19" s="48">
        <f t="shared" si="3"/>
        <v>10714.285714285714</v>
      </c>
      <c r="AL19" s="73">
        <f t="shared" si="3"/>
        <v>10714.285714285714</v>
      </c>
      <c r="AM19" s="48">
        <f t="shared" si="3"/>
        <v>10714.285714285714</v>
      </c>
      <c r="AN19" s="48">
        <f t="shared" si="2"/>
        <v>10714.285714285714</v>
      </c>
      <c r="AO19" s="73">
        <f t="shared" si="2"/>
        <v>10714.285714285714</v>
      </c>
      <c r="AP19" s="48">
        <f t="shared" si="2"/>
        <v>10714.285714285714</v>
      </c>
      <c r="AQ19" s="48">
        <f t="shared" si="2"/>
        <v>10714.285714285714</v>
      </c>
      <c r="AR19" s="73">
        <f t="shared" si="2"/>
        <v>10714.285714285714</v>
      </c>
      <c r="AS19" s="48">
        <f t="shared" si="2"/>
        <v>10714.285714285714</v>
      </c>
      <c r="AT19" s="48">
        <f t="shared" si="2"/>
        <v>10714.285714285714</v>
      </c>
      <c r="AU19" s="73">
        <f aca="true" t="shared" si="4" ref="AU19:BE19">AT19</f>
        <v>10714.285714285714</v>
      </c>
      <c r="AV19" s="48">
        <f t="shared" si="4"/>
        <v>10714.285714285714</v>
      </c>
      <c r="AW19" s="48">
        <f t="shared" si="4"/>
        <v>10714.285714285714</v>
      </c>
      <c r="AX19" s="73">
        <f t="shared" si="4"/>
        <v>10714.285714285714</v>
      </c>
      <c r="AY19" s="48">
        <f t="shared" si="4"/>
        <v>10714.285714285714</v>
      </c>
      <c r="AZ19" s="48">
        <f t="shared" si="4"/>
        <v>10714.285714285714</v>
      </c>
      <c r="BA19" s="73">
        <f t="shared" si="4"/>
        <v>10714.285714285714</v>
      </c>
      <c r="BB19" s="48">
        <f t="shared" si="4"/>
        <v>10714.285714285714</v>
      </c>
      <c r="BC19" s="48">
        <f t="shared" si="4"/>
        <v>10714.285714285714</v>
      </c>
      <c r="BD19" s="73">
        <f t="shared" si="4"/>
        <v>10714.285714285714</v>
      </c>
      <c r="BE19" s="48">
        <f t="shared" si="4"/>
        <v>10714.285714285714</v>
      </c>
    </row>
    <row r="20" spans="1:57" s="13" customFormat="1" ht="15.75">
      <c r="A20" s="38" t="s">
        <v>31</v>
      </c>
      <c r="B20" s="97"/>
      <c r="C20" s="13" t="s">
        <v>37</v>
      </c>
      <c r="D20" s="94">
        <v>4</v>
      </c>
      <c r="E20" s="94" t="s">
        <v>34</v>
      </c>
      <c r="F20" s="98">
        <v>15000</v>
      </c>
      <c r="G20" s="98">
        <f>(F20*D20)/5</f>
        <v>12000</v>
      </c>
      <c r="H20" s="98">
        <f t="shared" si="3"/>
        <v>12000</v>
      </c>
      <c r="I20" s="48">
        <f t="shared" si="3"/>
        <v>12000</v>
      </c>
      <c r="J20" s="48">
        <f t="shared" si="3"/>
        <v>12000</v>
      </c>
      <c r="K20" s="48">
        <f t="shared" si="3"/>
        <v>12000</v>
      </c>
      <c r="L20" s="48">
        <f t="shared" si="3"/>
        <v>12000</v>
      </c>
      <c r="M20" s="48">
        <f t="shared" si="3"/>
        <v>12000</v>
      </c>
      <c r="N20" s="48">
        <f t="shared" si="3"/>
        <v>12000</v>
      </c>
      <c r="O20" s="48">
        <f t="shared" si="3"/>
        <v>12000</v>
      </c>
      <c r="P20" s="48">
        <f t="shared" si="3"/>
        <v>12000</v>
      </c>
      <c r="Q20" s="73">
        <f t="shared" si="3"/>
        <v>12000</v>
      </c>
      <c r="R20" s="48">
        <f t="shared" si="3"/>
        <v>12000</v>
      </c>
      <c r="S20" s="48">
        <f t="shared" si="3"/>
        <v>12000</v>
      </c>
      <c r="T20" s="73">
        <f t="shared" si="3"/>
        <v>12000</v>
      </c>
      <c r="U20" s="48">
        <f t="shared" si="3"/>
        <v>12000</v>
      </c>
      <c r="V20" s="48">
        <f t="shared" si="3"/>
        <v>12000</v>
      </c>
      <c r="W20" s="73">
        <f t="shared" si="3"/>
        <v>12000</v>
      </c>
      <c r="X20" s="48">
        <f t="shared" si="3"/>
        <v>12000</v>
      </c>
      <c r="Y20" s="48">
        <f t="shared" si="3"/>
        <v>12000</v>
      </c>
      <c r="Z20" s="73">
        <f t="shared" si="3"/>
        <v>12000</v>
      </c>
      <c r="AA20" s="48">
        <f t="shared" si="3"/>
        <v>12000</v>
      </c>
      <c r="AB20" s="48">
        <f t="shared" si="3"/>
        <v>12000</v>
      </c>
      <c r="AC20" s="73">
        <f t="shared" si="3"/>
        <v>12000</v>
      </c>
      <c r="AD20" s="48">
        <f t="shared" si="3"/>
        <v>12000</v>
      </c>
      <c r="AE20" s="48">
        <f t="shared" si="3"/>
        <v>12000</v>
      </c>
      <c r="AF20" s="73">
        <f t="shared" si="3"/>
        <v>12000</v>
      </c>
      <c r="AG20" s="48">
        <f t="shared" si="3"/>
        <v>12000</v>
      </c>
      <c r="AH20" s="48">
        <f t="shared" si="3"/>
        <v>12000</v>
      </c>
      <c r="AI20" s="73">
        <f t="shared" si="3"/>
        <v>12000</v>
      </c>
      <c r="AJ20" s="48">
        <f t="shared" si="3"/>
        <v>12000</v>
      </c>
      <c r="AK20" s="48">
        <f t="shared" si="3"/>
        <v>12000</v>
      </c>
      <c r="AL20" s="73">
        <f t="shared" si="3"/>
        <v>12000</v>
      </c>
      <c r="AM20" s="48">
        <f t="shared" si="3"/>
        <v>12000</v>
      </c>
      <c r="AN20" s="48">
        <f aca="true" t="shared" si="5" ref="AN20:BE20">AM20</f>
        <v>12000</v>
      </c>
      <c r="AO20" s="73">
        <f t="shared" si="5"/>
        <v>12000</v>
      </c>
      <c r="AP20" s="48">
        <f t="shared" si="5"/>
        <v>12000</v>
      </c>
      <c r="AQ20" s="48">
        <f t="shared" si="5"/>
        <v>12000</v>
      </c>
      <c r="AR20" s="73">
        <f t="shared" si="5"/>
        <v>12000</v>
      </c>
      <c r="AS20" s="48">
        <f t="shared" si="5"/>
        <v>12000</v>
      </c>
      <c r="AT20" s="48">
        <f t="shared" si="5"/>
        <v>12000</v>
      </c>
      <c r="AU20" s="73">
        <f t="shared" si="5"/>
        <v>12000</v>
      </c>
      <c r="AV20" s="48">
        <f t="shared" si="5"/>
        <v>12000</v>
      </c>
      <c r="AW20" s="48">
        <f t="shared" si="5"/>
        <v>12000</v>
      </c>
      <c r="AX20" s="73">
        <f t="shared" si="5"/>
        <v>12000</v>
      </c>
      <c r="AY20" s="48">
        <f t="shared" si="5"/>
        <v>12000</v>
      </c>
      <c r="AZ20" s="48">
        <f t="shared" si="5"/>
        <v>12000</v>
      </c>
      <c r="BA20" s="73">
        <f t="shared" si="5"/>
        <v>12000</v>
      </c>
      <c r="BB20" s="48">
        <f t="shared" si="5"/>
        <v>12000</v>
      </c>
      <c r="BC20" s="48">
        <f t="shared" si="5"/>
        <v>12000</v>
      </c>
      <c r="BD20" s="73">
        <f t="shared" si="5"/>
        <v>12000</v>
      </c>
      <c r="BE20" s="48">
        <f t="shared" si="5"/>
        <v>12000</v>
      </c>
    </row>
    <row r="21" spans="1:57" s="13" customFormat="1" ht="15.75">
      <c r="A21" s="82" t="s">
        <v>90</v>
      </c>
      <c r="B21" s="97"/>
      <c r="D21" s="101">
        <f>SUM(D14:D20)</f>
        <v>18</v>
      </c>
      <c r="E21" s="94" t="s">
        <v>34</v>
      </c>
      <c r="F21" s="98"/>
      <c r="G21" s="110">
        <f aca="true" t="shared" si="6" ref="G21:BE21">SUM(G14:G20)</f>
        <v>236047.61904761902</v>
      </c>
      <c r="H21" s="110">
        <f t="shared" si="6"/>
        <v>236047.61904761902</v>
      </c>
      <c r="I21" s="111">
        <f t="shared" si="6"/>
        <v>236047.61904761902</v>
      </c>
      <c r="J21" s="111">
        <f t="shared" si="6"/>
        <v>236047.61904761902</v>
      </c>
      <c r="K21" s="111">
        <f t="shared" si="6"/>
        <v>236047.61904761902</v>
      </c>
      <c r="L21" s="111">
        <f t="shared" si="6"/>
        <v>236047.61904761902</v>
      </c>
      <c r="M21" s="111">
        <f t="shared" si="6"/>
        <v>236047.61904761902</v>
      </c>
      <c r="N21" s="111">
        <f t="shared" si="6"/>
        <v>236047.61904761902</v>
      </c>
      <c r="O21" s="111">
        <f t="shared" si="6"/>
        <v>236047.61904761902</v>
      </c>
      <c r="P21" s="111">
        <f t="shared" si="6"/>
        <v>236047.61904761902</v>
      </c>
      <c r="Q21" s="112">
        <f t="shared" si="6"/>
        <v>236047.61904761902</v>
      </c>
      <c r="R21" s="111">
        <f t="shared" si="6"/>
        <v>236047.61904761902</v>
      </c>
      <c r="S21" s="111">
        <f t="shared" si="6"/>
        <v>236047.61904761902</v>
      </c>
      <c r="T21" s="112">
        <f t="shared" si="6"/>
        <v>236047.61904761902</v>
      </c>
      <c r="U21" s="111">
        <f t="shared" si="6"/>
        <v>236047.61904761902</v>
      </c>
      <c r="V21" s="111">
        <f t="shared" si="6"/>
        <v>236047.61904761902</v>
      </c>
      <c r="W21" s="112">
        <f t="shared" si="6"/>
        <v>236047.61904761902</v>
      </c>
      <c r="X21" s="111">
        <f t="shared" si="6"/>
        <v>236047.61904761902</v>
      </c>
      <c r="Y21" s="111">
        <f t="shared" si="6"/>
        <v>236047.61904761902</v>
      </c>
      <c r="Z21" s="112">
        <f t="shared" si="6"/>
        <v>236047.61904761902</v>
      </c>
      <c r="AA21" s="111">
        <f t="shared" si="6"/>
        <v>236047.61904761902</v>
      </c>
      <c r="AB21" s="111">
        <f t="shared" si="6"/>
        <v>236047.61904761902</v>
      </c>
      <c r="AC21" s="112">
        <f t="shared" si="6"/>
        <v>236047.61904761902</v>
      </c>
      <c r="AD21" s="111">
        <f t="shared" si="6"/>
        <v>236047.61904761902</v>
      </c>
      <c r="AE21" s="111">
        <f t="shared" si="6"/>
        <v>236047.61904761902</v>
      </c>
      <c r="AF21" s="112">
        <f t="shared" si="6"/>
        <v>236047.61904761902</v>
      </c>
      <c r="AG21" s="111">
        <f t="shared" si="6"/>
        <v>236047.61904761902</v>
      </c>
      <c r="AH21" s="111">
        <f t="shared" si="6"/>
        <v>236047.61904761902</v>
      </c>
      <c r="AI21" s="112">
        <f t="shared" si="6"/>
        <v>236047.61904761902</v>
      </c>
      <c r="AJ21" s="111">
        <f t="shared" si="6"/>
        <v>236047.61904761902</v>
      </c>
      <c r="AK21" s="111">
        <f t="shared" si="6"/>
        <v>236047.61904761902</v>
      </c>
      <c r="AL21" s="112">
        <f t="shared" si="6"/>
        <v>236047.61904761902</v>
      </c>
      <c r="AM21" s="111">
        <f t="shared" si="6"/>
        <v>236047.61904761902</v>
      </c>
      <c r="AN21" s="111">
        <f t="shared" si="6"/>
        <v>236047.61904761902</v>
      </c>
      <c r="AO21" s="112">
        <f t="shared" si="6"/>
        <v>236047.61904761902</v>
      </c>
      <c r="AP21" s="111">
        <f t="shared" si="6"/>
        <v>236047.61904761902</v>
      </c>
      <c r="AQ21" s="111">
        <f t="shared" si="6"/>
        <v>236047.61904761902</v>
      </c>
      <c r="AR21" s="112">
        <f t="shared" si="6"/>
        <v>236047.61904761902</v>
      </c>
      <c r="AS21" s="111">
        <f t="shared" si="6"/>
        <v>236047.61904761902</v>
      </c>
      <c r="AT21" s="111">
        <f t="shared" si="6"/>
        <v>236047.61904761902</v>
      </c>
      <c r="AU21" s="112">
        <f t="shared" si="6"/>
        <v>236047.61904761902</v>
      </c>
      <c r="AV21" s="111">
        <f t="shared" si="6"/>
        <v>236047.61904761902</v>
      </c>
      <c r="AW21" s="111">
        <f t="shared" si="6"/>
        <v>236047.61904761902</v>
      </c>
      <c r="AX21" s="112">
        <f t="shared" si="6"/>
        <v>236047.61904761902</v>
      </c>
      <c r="AY21" s="111">
        <f t="shared" si="6"/>
        <v>236047.61904761902</v>
      </c>
      <c r="AZ21" s="111">
        <f t="shared" si="6"/>
        <v>236047.61904761902</v>
      </c>
      <c r="BA21" s="112">
        <f t="shared" si="6"/>
        <v>236047.61904761902</v>
      </c>
      <c r="BB21" s="111">
        <f t="shared" si="6"/>
        <v>236047.61904761902</v>
      </c>
      <c r="BC21" s="111">
        <f t="shared" si="6"/>
        <v>236047.61904761902</v>
      </c>
      <c r="BD21" s="112">
        <f t="shared" si="6"/>
        <v>236047.61904761902</v>
      </c>
      <c r="BE21" s="111">
        <f t="shared" si="6"/>
        <v>236047.61904761902</v>
      </c>
    </row>
    <row r="22" spans="1:57" s="13" customFormat="1" ht="18" customHeight="1">
      <c r="A22" s="105" t="s">
        <v>86</v>
      </c>
      <c r="B22" s="113"/>
      <c r="D22" s="107"/>
      <c r="E22" s="107"/>
      <c r="F22" s="107"/>
      <c r="G22" s="108"/>
      <c r="H22" s="108"/>
      <c r="I22" s="79"/>
      <c r="J22" s="79"/>
      <c r="K22" s="79"/>
      <c r="L22" s="79"/>
      <c r="M22" s="79"/>
      <c r="N22" s="79"/>
      <c r="O22" s="79"/>
      <c r="P22" s="79"/>
      <c r="Q22" s="114"/>
      <c r="R22" s="79"/>
      <c r="S22" s="79"/>
      <c r="T22" s="114"/>
      <c r="U22" s="79"/>
      <c r="V22" s="79"/>
      <c r="W22" s="114"/>
      <c r="X22" s="79"/>
      <c r="Y22" s="79"/>
      <c r="Z22" s="114"/>
      <c r="AA22" s="79"/>
      <c r="AB22" s="79"/>
      <c r="AC22" s="114"/>
      <c r="AD22" s="79"/>
      <c r="AE22" s="79"/>
      <c r="AF22" s="114"/>
      <c r="AG22" s="79"/>
      <c r="AH22" s="79"/>
      <c r="AI22" s="114"/>
      <c r="AJ22" s="79"/>
      <c r="AK22" s="79"/>
      <c r="AL22" s="114"/>
      <c r="AM22" s="79"/>
      <c r="AN22" s="79"/>
      <c r="AO22" s="114"/>
      <c r="AP22" s="79"/>
      <c r="AQ22" s="79"/>
      <c r="AR22" s="114"/>
      <c r="AS22" s="79"/>
      <c r="AT22" s="79"/>
      <c r="AU22" s="114"/>
      <c r="AV22" s="79"/>
      <c r="AW22" s="79"/>
      <c r="AX22" s="114"/>
      <c r="AY22" s="79"/>
      <c r="AZ22" s="79"/>
      <c r="BA22" s="114"/>
      <c r="BB22" s="79"/>
      <c r="BC22" s="79"/>
      <c r="BD22" s="114"/>
      <c r="BE22" s="79"/>
    </row>
    <row r="23" spans="1:57" s="13" customFormat="1" ht="18">
      <c r="A23" s="38" t="s">
        <v>105</v>
      </c>
      <c r="B23" s="97"/>
      <c r="D23" s="94">
        <v>125</v>
      </c>
      <c r="E23" s="94" t="s">
        <v>35</v>
      </c>
      <c r="F23" s="98">
        <v>1500</v>
      </c>
      <c r="G23" s="98">
        <f>F23*D23</f>
        <v>187500</v>
      </c>
      <c r="H23" s="98">
        <f aca="true" t="shared" si="7" ref="H23:BE23">G23</f>
        <v>187500</v>
      </c>
      <c r="I23" s="48">
        <f t="shared" si="7"/>
        <v>187500</v>
      </c>
      <c r="J23" s="48">
        <f t="shared" si="7"/>
        <v>187500</v>
      </c>
      <c r="K23" s="48">
        <f t="shared" si="7"/>
        <v>187500</v>
      </c>
      <c r="L23" s="48">
        <f t="shared" si="7"/>
        <v>187500</v>
      </c>
      <c r="M23" s="48">
        <f t="shared" si="7"/>
        <v>187500</v>
      </c>
      <c r="N23" s="48">
        <f t="shared" si="7"/>
        <v>187500</v>
      </c>
      <c r="O23" s="48">
        <f t="shared" si="7"/>
        <v>187500</v>
      </c>
      <c r="P23" s="48">
        <f t="shared" si="7"/>
        <v>187500</v>
      </c>
      <c r="Q23" s="73">
        <f t="shared" si="7"/>
        <v>187500</v>
      </c>
      <c r="R23" s="48">
        <f t="shared" si="7"/>
        <v>187500</v>
      </c>
      <c r="S23" s="48">
        <f t="shared" si="7"/>
        <v>187500</v>
      </c>
      <c r="T23" s="73">
        <f t="shared" si="7"/>
        <v>187500</v>
      </c>
      <c r="U23" s="48">
        <f t="shared" si="7"/>
        <v>187500</v>
      </c>
      <c r="V23" s="48">
        <f t="shared" si="7"/>
        <v>187500</v>
      </c>
      <c r="W23" s="73">
        <f t="shared" si="7"/>
        <v>187500</v>
      </c>
      <c r="X23" s="48">
        <f t="shared" si="7"/>
        <v>187500</v>
      </c>
      <c r="Y23" s="48">
        <f t="shared" si="7"/>
        <v>187500</v>
      </c>
      <c r="Z23" s="73">
        <f t="shared" si="7"/>
        <v>187500</v>
      </c>
      <c r="AA23" s="48">
        <f t="shared" si="7"/>
        <v>187500</v>
      </c>
      <c r="AB23" s="48">
        <f t="shared" si="7"/>
        <v>187500</v>
      </c>
      <c r="AC23" s="73">
        <f t="shared" si="7"/>
        <v>187500</v>
      </c>
      <c r="AD23" s="48">
        <f t="shared" si="7"/>
        <v>187500</v>
      </c>
      <c r="AE23" s="48">
        <f t="shared" si="7"/>
        <v>187500</v>
      </c>
      <c r="AF23" s="73">
        <f t="shared" si="7"/>
        <v>187500</v>
      </c>
      <c r="AG23" s="48">
        <f t="shared" si="7"/>
        <v>187500</v>
      </c>
      <c r="AH23" s="48">
        <f t="shared" si="7"/>
        <v>187500</v>
      </c>
      <c r="AI23" s="73">
        <f t="shared" si="7"/>
        <v>187500</v>
      </c>
      <c r="AJ23" s="48">
        <f t="shared" si="7"/>
        <v>187500</v>
      </c>
      <c r="AK23" s="48">
        <f t="shared" si="7"/>
        <v>187500</v>
      </c>
      <c r="AL23" s="73">
        <f t="shared" si="7"/>
        <v>187500</v>
      </c>
      <c r="AM23" s="48">
        <f t="shared" si="7"/>
        <v>187500</v>
      </c>
      <c r="AN23" s="48">
        <f t="shared" si="7"/>
        <v>187500</v>
      </c>
      <c r="AO23" s="73">
        <f t="shared" si="7"/>
        <v>187500</v>
      </c>
      <c r="AP23" s="48">
        <f t="shared" si="7"/>
        <v>187500</v>
      </c>
      <c r="AQ23" s="48">
        <f t="shared" si="7"/>
        <v>187500</v>
      </c>
      <c r="AR23" s="73">
        <f t="shared" si="7"/>
        <v>187500</v>
      </c>
      <c r="AS23" s="48">
        <f t="shared" si="7"/>
        <v>187500</v>
      </c>
      <c r="AT23" s="48">
        <f t="shared" si="7"/>
        <v>187500</v>
      </c>
      <c r="AU23" s="73">
        <f t="shared" si="7"/>
        <v>187500</v>
      </c>
      <c r="AV23" s="48">
        <f t="shared" si="7"/>
        <v>187500</v>
      </c>
      <c r="AW23" s="48">
        <f t="shared" si="7"/>
        <v>187500</v>
      </c>
      <c r="AX23" s="73">
        <f t="shared" si="7"/>
        <v>187500</v>
      </c>
      <c r="AY23" s="48">
        <f t="shared" si="7"/>
        <v>187500</v>
      </c>
      <c r="AZ23" s="48">
        <f t="shared" si="7"/>
        <v>187500</v>
      </c>
      <c r="BA23" s="73">
        <f t="shared" si="7"/>
        <v>187500</v>
      </c>
      <c r="BB23" s="48">
        <f t="shared" si="7"/>
        <v>187500</v>
      </c>
      <c r="BC23" s="48">
        <f t="shared" si="7"/>
        <v>187500</v>
      </c>
      <c r="BD23" s="73">
        <f t="shared" si="7"/>
        <v>187500</v>
      </c>
      <c r="BE23" s="48">
        <f t="shared" si="7"/>
        <v>187500</v>
      </c>
    </row>
    <row r="24" spans="1:57" s="13" customFormat="1" ht="18">
      <c r="A24" s="38" t="s">
        <v>106</v>
      </c>
      <c r="B24" s="97"/>
      <c r="D24" s="94">
        <f>((475*1000*60)/10000)*0.75+((160*1000*40)/10000)*0.75</f>
        <v>2617.5</v>
      </c>
      <c r="E24" s="94" t="s">
        <v>81</v>
      </c>
      <c r="F24" s="98">
        <v>2000</v>
      </c>
      <c r="G24" s="98">
        <f>F24*D24*0.1</f>
        <v>523500</v>
      </c>
      <c r="H24" s="98"/>
      <c r="I24" s="72"/>
      <c r="J24" s="72"/>
      <c r="K24" s="98"/>
      <c r="L24" s="72"/>
      <c r="M24" s="72"/>
      <c r="N24" s="72"/>
      <c r="O24" s="98">
        <f aca="true" t="shared" si="8" ref="O24:BE24">$G$24</f>
        <v>523500</v>
      </c>
      <c r="P24" s="72">
        <f t="shared" si="8"/>
        <v>523500</v>
      </c>
      <c r="Q24" s="98">
        <f t="shared" si="8"/>
        <v>523500</v>
      </c>
      <c r="R24" s="72">
        <f t="shared" si="8"/>
        <v>523500</v>
      </c>
      <c r="S24" s="72">
        <f t="shared" si="8"/>
        <v>523500</v>
      </c>
      <c r="T24" s="72">
        <f t="shared" si="8"/>
        <v>523500</v>
      </c>
      <c r="U24" s="72">
        <f t="shared" si="8"/>
        <v>523500</v>
      </c>
      <c r="V24" s="72">
        <f t="shared" si="8"/>
        <v>523500</v>
      </c>
      <c r="W24" s="72">
        <f t="shared" si="8"/>
        <v>523500</v>
      </c>
      <c r="X24" s="72">
        <f t="shared" si="8"/>
        <v>523500</v>
      </c>
      <c r="Y24" s="72">
        <f t="shared" si="8"/>
        <v>523500</v>
      </c>
      <c r="Z24" s="72">
        <f t="shared" si="8"/>
        <v>523500</v>
      </c>
      <c r="AA24" s="72">
        <f t="shared" si="8"/>
        <v>523500</v>
      </c>
      <c r="AB24" s="72">
        <f t="shared" si="8"/>
        <v>523500</v>
      </c>
      <c r="AC24" s="72">
        <f t="shared" si="8"/>
        <v>523500</v>
      </c>
      <c r="AD24" s="72">
        <f t="shared" si="8"/>
        <v>523500</v>
      </c>
      <c r="AE24" s="72">
        <f t="shared" si="8"/>
        <v>523500</v>
      </c>
      <c r="AF24" s="72">
        <f t="shared" si="8"/>
        <v>523500</v>
      </c>
      <c r="AG24" s="72">
        <f t="shared" si="8"/>
        <v>523500</v>
      </c>
      <c r="AH24" s="72">
        <f t="shared" si="8"/>
        <v>523500</v>
      </c>
      <c r="AI24" s="72">
        <f t="shared" si="8"/>
        <v>523500</v>
      </c>
      <c r="AJ24" s="72">
        <f t="shared" si="8"/>
        <v>523500</v>
      </c>
      <c r="AK24" s="72">
        <f t="shared" si="8"/>
        <v>523500</v>
      </c>
      <c r="AL24" s="72">
        <f t="shared" si="8"/>
        <v>523500</v>
      </c>
      <c r="AM24" s="72">
        <f t="shared" si="8"/>
        <v>523500</v>
      </c>
      <c r="AN24" s="72">
        <f t="shared" si="8"/>
        <v>523500</v>
      </c>
      <c r="AO24" s="72">
        <f t="shared" si="8"/>
        <v>523500</v>
      </c>
      <c r="AP24" s="72">
        <f t="shared" si="8"/>
        <v>523500</v>
      </c>
      <c r="AQ24" s="72">
        <f t="shared" si="8"/>
        <v>523500</v>
      </c>
      <c r="AR24" s="72">
        <f t="shared" si="8"/>
        <v>523500</v>
      </c>
      <c r="AS24" s="72">
        <f t="shared" si="8"/>
        <v>523500</v>
      </c>
      <c r="AT24" s="72">
        <f t="shared" si="8"/>
        <v>523500</v>
      </c>
      <c r="AU24" s="72">
        <f t="shared" si="8"/>
        <v>523500</v>
      </c>
      <c r="AV24" s="72">
        <f t="shared" si="8"/>
        <v>523500</v>
      </c>
      <c r="AW24" s="72">
        <f t="shared" si="8"/>
        <v>523500</v>
      </c>
      <c r="AX24" s="72">
        <f t="shared" si="8"/>
        <v>523500</v>
      </c>
      <c r="AY24" s="72">
        <f t="shared" si="8"/>
        <v>523500</v>
      </c>
      <c r="AZ24" s="72">
        <f t="shared" si="8"/>
        <v>523500</v>
      </c>
      <c r="BA24" s="72">
        <f t="shared" si="8"/>
        <v>523500</v>
      </c>
      <c r="BB24" s="72">
        <f t="shared" si="8"/>
        <v>523500</v>
      </c>
      <c r="BC24" s="72">
        <f t="shared" si="8"/>
        <v>523500</v>
      </c>
      <c r="BD24" s="72">
        <f t="shared" si="8"/>
        <v>523500</v>
      </c>
      <c r="BE24" s="98">
        <f t="shared" si="8"/>
        <v>523500</v>
      </c>
    </row>
    <row r="25" spans="1:57" s="13" customFormat="1" ht="15.75">
      <c r="A25" s="38" t="s">
        <v>63</v>
      </c>
      <c r="B25" s="97"/>
      <c r="C25" s="13" t="s">
        <v>70</v>
      </c>
      <c r="D25" s="94">
        <v>200</v>
      </c>
      <c r="E25" s="94" t="s">
        <v>35</v>
      </c>
      <c r="F25" s="98">
        <f>D25*225</f>
        <v>45000</v>
      </c>
      <c r="G25" s="98">
        <f>F25</f>
        <v>45000</v>
      </c>
      <c r="H25" s="98">
        <f>G25</f>
        <v>45000</v>
      </c>
      <c r="I25" s="48">
        <f aca="true" t="shared" si="9" ref="I25:P26">G25</f>
        <v>45000</v>
      </c>
      <c r="J25" s="48">
        <f t="shared" si="9"/>
        <v>45000</v>
      </c>
      <c r="K25" s="48">
        <f t="shared" si="9"/>
        <v>45000</v>
      </c>
      <c r="L25" s="48">
        <f t="shared" si="9"/>
        <v>45000</v>
      </c>
      <c r="M25" s="48">
        <f t="shared" si="9"/>
        <v>45000</v>
      </c>
      <c r="N25" s="48">
        <f t="shared" si="9"/>
        <v>45000</v>
      </c>
      <c r="O25" s="48">
        <f t="shared" si="9"/>
        <v>45000</v>
      </c>
      <c r="P25" s="48">
        <f t="shared" si="9"/>
        <v>45000</v>
      </c>
      <c r="Q25" s="73">
        <f>F25</f>
        <v>45000</v>
      </c>
      <c r="R25" s="48">
        <f>P25</f>
        <v>45000</v>
      </c>
      <c r="S25" s="48">
        <f>Q25</f>
        <v>45000</v>
      </c>
      <c r="T25" s="73">
        <f>I25</f>
        <v>45000</v>
      </c>
      <c r="U25" s="48">
        <f>S25</f>
        <v>45000</v>
      </c>
      <c r="V25" s="48">
        <f>T25</f>
        <v>45000</v>
      </c>
      <c r="W25" s="73">
        <f>L25</f>
        <v>45000</v>
      </c>
      <c r="X25" s="48">
        <f>V25</f>
        <v>45000</v>
      </c>
      <c r="Y25" s="48">
        <f>W25</f>
        <v>45000</v>
      </c>
      <c r="Z25" s="73">
        <f>O25</f>
        <v>45000</v>
      </c>
      <c r="AA25" s="48">
        <f>Y25</f>
        <v>45000</v>
      </c>
      <c r="AB25" s="48">
        <f>Z25</f>
        <v>45000</v>
      </c>
      <c r="AC25" s="73">
        <f>R25</f>
        <v>45000</v>
      </c>
      <c r="AD25" s="48">
        <f>AB25</f>
        <v>45000</v>
      </c>
      <c r="AE25" s="48">
        <f>AC25</f>
        <v>45000</v>
      </c>
      <c r="AF25" s="73">
        <f>U25</f>
        <v>45000</v>
      </c>
      <c r="AG25" s="48">
        <f>AE25</f>
        <v>45000</v>
      </c>
      <c r="AH25" s="48">
        <f>AF25</f>
        <v>45000</v>
      </c>
      <c r="AI25" s="73">
        <f>X25</f>
        <v>45000</v>
      </c>
      <c r="AJ25" s="48">
        <f>AH25</f>
        <v>45000</v>
      </c>
      <c r="AK25" s="48">
        <f>AI25</f>
        <v>45000</v>
      </c>
      <c r="AL25" s="73">
        <f>AA25</f>
        <v>45000</v>
      </c>
      <c r="AM25" s="48">
        <f>AK25</f>
        <v>45000</v>
      </c>
      <c r="AN25" s="48">
        <f>AL25</f>
        <v>45000</v>
      </c>
      <c r="AO25" s="73">
        <f>AD25</f>
        <v>45000</v>
      </c>
      <c r="AP25" s="48">
        <f>AN25</f>
        <v>45000</v>
      </c>
      <c r="AQ25" s="48">
        <f>AO25</f>
        <v>45000</v>
      </c>
      <c r="AR25" s="73">
        <f>AG25</f>
        <v>45000</v>
      </c>
      <c r="AS25" s="48">
        <f>AQ25</f>
        <v>45000</v>
      </c>
      <c r="AT25" s="48">
        <f>AR25</f>
        <v>45000</v>
      </c>
      <c r="AU25" s="73">
        <f>AJ25</f>
        <v>45000</v>
      </c>
      <c r="AV25" s="48">
        <f>AT25</f>
        <v>45000</v>
      </c>
      <c r="AW25" s="48">
        <f>AU25</f>
        <v>45000</v>
      </c>
      <c r="AX25" s="73">
        <f>AM25</f>
        <v>45000</v>
      </c>
      <c r="AY25" s="48">
        <f>AW25</f>
        <v>45000</v>
      </c>
      <c r="AZ25" s="48">
        <f>AX25</f>
        <v>45000</v>
      </c>
      <c r="BA25" s="73">
        <f>AP25</f>
        <v>45000</v>
      </c>
      <c r="BB25" s="48">
        <f>AZ25</f>
        <v>45000</v>
      </c>
      <c r="BC25" s="48">
        <f>BA25</f>
        <v>45000</v>
      </c>
      <c r="BD25" s="73">
        <f>AS25</f>
        <v>45000</v>
      </c>
      <c r="BE25" s="48">
        <f>BC25</f>
        <v>45000</v>
      </c>
    </row>
    <row r="26" spans="1:57" s="13" customFormat="1" ht="15.75">
      <c r="A26" s="38" t="s">
        <v>64</v>
      </c>
      <c r="B26" s="97"/>
      <c r="C26" s="13" t="s">
        <v>70</v>
      </c>
      <c r="D26" s="94">
        <v>500</v>
      </c>
      <c r="E26" s="94" t="s">
        <v>35</v>
      </c>
      <c r="F26" s="98">
        <f>D26*225</f>
        <v>112500</v>
      </c>
      <c r="G26" s="98">
        <f>F26</f>
        <v>112500</v>
      </c>
      <c r="H26" s="98">
        <f>G26</f>
        <v>112500</v>
      </c>
      <c r="I26" s="48">
        <f t="shared" si="9"/>
        <v>112500</v>
      </c>
      <c r="J26" s="48">
        <f t="shared" si="9"/>
        <v>112500</v>
      </c>
      <c r="K26" s="48">
        <f t="shared" si="9"/>
        <v>112500</v>
      </c>
      <c r="L26" s="48">
        <f t="shared" si="9"/>
        <v>112500</v>
      </c>
      <c r="M26" s="48">
        <f t="shared" si="9"/>
        <v>112500</v>
      </c>
      <c r="N26" s="48">
        <f t="shared" si="9"/>
        <v>112500</v>
      </c>
      <c r="O26" s="48">
        <f t="shared" si="9"/>
        <v>112500</v>
      </c>
      <c r="P26" s="48">
        <f t="shared" si="9"/>
        <v>112500</v>
      </c>
      <c r="Q26" s="73">
        <f>F26</f>
        <v>112500</v>
      </c>
      <c r="R26" s="48">
        <f>P26</f>
        <v>112500</v>
      </c>
      <c r="S26" s="48">
        <f>Q26</f>
        <v>112500</v>
      </c>
      <c r="T26" s="73">
        <f>I26</f>
        <v>112500</v>
      </c>
      <c r="U26" s="48">
        <f>S26</f>
        <v>112500</v>
      </c>
      <c r="V26" s="48">
        <f>T26</f>
        <v>112500</v>
      </c>
      <c r="W26" s="73">
        <f>L26</f>
        <v>112500</v>
      </c>
      <c r="X26" s="48">
        <f>V26</f>
        <v>112500</v>
      </c>
      <c r="Y26" s="48">
        <f>W26</f>
        <v>112500</v>
      </c>
      <c r="Z26" s="73">
        <f>O26</f>
        <v>112500</v>
      </c>
      <c r="AA26" s="48">
        <f>Y26</f>
        <v>112500</v>
      </c>
      <c r="AB26" s="48">
        <f>Z26</f>
        <v>112500</v>
      </c>
      <c r="AC26" s="73">
        <f>R26</f>
        <v>112500</v>
      </c>
      <c r="AD26" s="48">
        <f>AB26</f>
        <v>112500</v>
      </c>
      <c r="AE26" s="48">
        <f>AC26</f>
        <v>112500</v>
      </c>
      <c r="AF26" s="73">
        <f>U26</f>
        <v>112500</v>
      </c>
      <c r="AG26" s="48">
        <f>AE26</f>
        <v>112500</v>
      </c>
      <c r="AH26" s="48">
        <f>AF26</f>
        <v>112500</v>
      </c>
      <c r="AI26" s="73">
        <f>X26</f>
        <v>112500</v>
      </c>
      <c r="AJ26" s="48">
        <f>AH26</f>
        <v>112500</v>
      </c>
      <c r="AK26" s="48">
        <f>AI26</f>
        <v>112500</v>
      </c>
      <c r="AL26" s="73">
        <f>AA26</f>
        <v>112500</v>
      </c>
      <c r="AM26" s="48">
        <f>AK26</f>
        <v>112500</v>
      </c>
      <c r="AN26" s="48">
        <f>AL26</f>
        <v>112500</v>
      </c>
      <c r="AO26" s="73">
        <f>AD26</f>
        <v>112500</v>
      </c>
      <c r="AP26" s="48">
        <f>AN26</f>
        <v>112500</v>
      </c>
      <c r="AQ26" s="48">
        <f>AO26</f>
        <v>112500</v>
      </c>
      <c r="AR26" s="73">
        <f>AG26</f>
        <v>112500</v>
      </c>
      <c r="AS26" s="48">
        <f>AQ26</f>
        <v>112500</v>
      </c>
      <c r="AT26" s="48">
        <f>AR26</f>
        <v>112500</v>
      </c>
      <c r="AU26" s="73">
        <f>AJ26</f>
        <v>112500</v>
      </c>
      <c r="AV26" s="48">
        <f>AT26</f>
        <v>112500</v>
      </c>
      <c r="AW26" s="48">
        <f>AU26</f>
        <v>112500</v>
      </c>
      <c r="AX26" s="73">
        <f>AM26</f>
        <v>112500</v>
      </c>
      <c r="AY26" s="48">
        <f>AW26</f>
        <v>112500</v>
      </c>
      <c r="AZ26" s="48">
        <f>AX26</f>
        <v>112500</v>
      </c>
      <c r="BA26" s="73">
        <f>AP26</f>
        <v>112500</v>
      </c>
      <c r="BB26" s="48">
        <f>AZ26</f>
        <v>112500</v>
      </c>
      <c r="BC26" s="48">
        <f>BA26</f>
        <v>112500</v>
      </c>
      <c r="BD26" s="73">
        <f>AS26</f>
        <v>112500</v>
      </c>
      <c r="BE26" s="48">
        <f>BC26</f>
        <v>112500</v>
      </c>
    </row>
    <row r="27" spans="1:57" s="13" customFormat="1" ht="15.75">
      <c r="A27" s="82" t="s">
        <v>44</v>
      </c>
      <c r="B27" s="100"/>
      <c r="D27" s="115"/>
      <c r="E27" s="115"/>
      <c r="F27" s="115"/>
      <c r="G27" s="103">
        <f aca="true" t="shared" si="10" ref="G27:BE27">SUM(G23:G26)</f>
        <v>868500</v>
      </c>
      <c r="H27" s="103">
        <f t="shared" si="10"/>
        <v>345000</v>
      </c>
      <c r="I27" s="85">
        <f t="shared" si="10"/>
        <v>345000</v>
      </c>
      <c r="J27" s="85">
        <f t="shared" si="10"/>
        <v>345000</v>
      </c>
      <c r="K27" s="85">
        <f t="shared" si="10"/>
        <v>345000</v>
      </c>
      <c r="L27" s="85">
        <f t="shared" si="10"/>
        <v>345000</v>
      </c>
      <c r="M27" s="85">
        <f t="shared" si="10"/>
        <v>345000</v>
      </c>
      <c r="N27" s="85">
        <f t="shared" si="10"/>
        <v>345000</v>
      </c>
      <c r="O27" s="85">
        <f t="shared" si="10"/>
        <v>868500</v>
      </c>
      <c r="P27" s="85">
        <f t="shared" si="10"/>
        <v>868500</v>
      </c>
      <c r="Q27" s="104">
        <f t="shared" si="10"/>
        <v>868500</v>
      </c>
      <c r="R27" s="85">
        <f t="shared" si="10"/>
        <v>868500</v>
      </c>
      <c r="S27" s="85">
        <f t="shared" si="10"/>
        <v>868500</v>
      </c>
      <c r="T27" s="104">
        <f t="shared" si="10"/>
        <v>868500</v>
      </c>
      <c r="U27" s="85">
        <f t="shared" si="10"/>
        <v>868500</v>
      </c>
      <c r="V27" s="85">
        <f t="shared" si="10"/>
        <v>868500</v>
      </c>
      <c r="W27" s="104">
        <f t="shared" si="10"/>
        <v>868500</v>
      </c>
      <c r="X27" s="85">
        <f t="shared" si="10"/>
        <v>868500</v>
      </c>
      <c r="Y27" s="85">
        <f t="shared" si="10"/>
        <v>868500</v>
      </c>
      <c r="Z27" s="104">
        <f t="shared" si="10"/>
        <v>868500</v>
      </c>
      <c r="AA27" s="85">
        <f t="shared" si="10"/>
        <v>868500</v>
      </c>
      <c r="AB27" s="85">
        <f t="shared" si="10"/>
        <v>868500</v>
      </c>
      <c r="AC27" s="104">
        <f t="shared" si="10"/>
        <v>868500</v>
      </c>
      <c r="AD27" s="85">
        <f t="shared" si="10"/>
        <v>868500</v>
      </c>
      <c r="AE27" s="85">
        <f t="shared" si="10"/>
        <v>868500</v>
      </c>
      <c r="AF27" s="104">
        <f t="shared" si="10"/>
        <v>868500</v>
      </c>
      <c r="AG27" s="85">
        <f t="shared" si="10"/>
        <v>868500</v>
      </c>
      <c r="AH27" s="85">
        <f t="shared" si="10"/>
        <v>868500</v>
      </c>
      <c r="AI27" s="104">
        <f t="shared" si="10"/>
        <v>868500</v>
      </c>
      <c r="AJ27" s="85">
        <f t="shared" si="10"/>
        <v>868500</v>
      </c>
      <c r="AK27" s="85">
        <f t="shared" si="10"/>
        <v>868500</v>
      </c>
      <c r="AL27" s="104">
        <f t="shared" si="10"/>
        <v>868500</v>
      </c>
      <c r="AM27" s="85">
        <f t="shared" si="10"/>
        <v>868500</v>
      </c>
      <c r="AN27" s="85">
        <f t="shared" si="10"/>
        <v>868500</v>
      </c>
      <c r="AO27" s="104">
        <f t="shared" si="10"/>
        <v>868500</v>
      </c>
      <c r="AP27" s="85">
        <f t="shared" si="10"/>
        <v>868500</v>
      </c>
      <c r="AQ27" s="85">
        <f t="shared" si="10"/>
        <v>868500</v>
      </c>
      <c r="AR27" s="104">
        <f t="shared" si="10"/>
        <v>868500</v>
      </c>
      <c r="AS27" s="85">
        <f t="shared" si="10"/>
        <v>868500</v>
      </c>
      <c r="AT27" s="85">
        <f t="shared" si="10"/>
        <v>868500</v>
      </c>
      <c r="AU27" s="104">
        <f t="shared" si="10"/>
        <v>868500</v>
      </c>
      <c r="AV27" s="85">
        <f t="shared" si="10"/>
        <v>868500</v>
      </c>
      <c r="AW27" s="85">
        <f t="shared" si="10"/>
        <v>868500</v>
      </c>
      <c r="AX27" s="104">
        <f t="shared" si="10"/>
        <v>868500</v>
      </c>
      <c r="AY27" s="85">
        <f t="shared" si="10"/>
        <v>868500</v>
      </c>
      <c r="AZ27" s="85">
        <f t="shared" si="10"/>
        <v>868500</v>
      </c>
      <c r="BA27" s="104">
        <f t="shared" si="10"/>
        <v>868500</v>
      </c>
      <c r="BB27" s="85">
        <f t="shared" si="10"/>
        <v>868500</v>
      </c>
      <c r="BC27" s="85">
        <f t="shared" si="10"/>
        <v>868500</v>
      </c>
      <c r="BD27" s="104">
        <f t="shared" si="10"/>
        <v>868500</v>
      </c>
      <c r="BE27" s="85">
        <f t="shared" si="10"/>
        <v>868500</v>
      </c>
    </row>
    <row r="28" spans="1:57" s="13" customFormat="1" ht="18" customHeight="1">
      <c r="A28" s="75" t="s">
        <v>2</v>
      </c>
      <c r="B28" s="116"/>
      <c r="D28" s="117"/>
      <c r="E28" s="117"/>
      <c r="F28" s="117"/>
      <c r="G28" s="118">
        <f>(G12)*0.75</f>
        <v>536508</v>
      </c>
      <c r="H28" s="118">
        <f aca="true" t="shared" si="11" ref="H28:BE28">(H12)*0.75</f>
        <v>536508</v>
      </c>
      <c r="I28" s="118">
        <f t="shared" si="11"/>
        <v>536508</v>
      </c>
      <c r="J28" s="118">
        <f t="shared" si="11"/>
        <v>536508</v>
      </c>
      <c r="K28" s="118">
        <f t="shared" si="11"/>
        <v>536508</v>
      </c>
      <c r="L28" s="118">
        <f t="shared" si="11"/>
        <v>536508</v>
      </c>
      <c r="M28" s="118">
        <f t="shared" si="11"/>
        <v>536508</v>
      </c>
      <c r="N28" s="118">
        <f t="shared" si="11"/>
        <v>536508</v>
      </c>
      <c r="O28" s="118">
        <f t="shared" si="11"/>
        <v>536508</v>
      </c>
      <c r="P28" s="118">
        <f t="shared" si="11"/>
        <v>536508</v>
      </c>
      <c r="Q28" s="118">
        <f t="shared" si="11"/>
        <v>536508</v>
      </c>
      <c r="R28" s="118">
        <f t="shared" si="11"/>
        <v>536508</v>
      </c>
      <c r="S28" s="118">
        <f t="shared" si="11"/>
        <v>536508</v>
      </c>
      <c r="T28" s="118">
        <f t="shared" si="11"/>
        <v>536508</v>
      </c>
      <c r="U28" s="118">
        <f t="shared" si="11"/>
        <v>536508</v>
      </c>
      <c r="V28" s="118">
        <f t="shared" si="11"/>
        <v>536508</v>
      </c>
      <c r="W28" s="118">
        <f t="shared" si="11"/>
        <v>536508</v>
      </c>
      <c r="X28" s="118">
        <f t="shared" si="11"/>
        <v>536508</v>
      </c>
      <c r="Y28" s="118">
        <f t="shared" si="11"/>
        <v>536508</v>
      </c>
      <c r="Z28" s="118">
        <f t="shared" si="11"/>
        <v>536508</v>
      </c>
      <c r="AA28" s="118">
        <f t="shared" si="11"/>
        <v>536508</v>
      </c>
      <c r="AB28" s="118">
        <f t="shared" si="11"/>
        <v>536508</v>
      </c>
      <c r="AC28" s="118">
        <f t="shared" si="11"/>
        <v>536508</v>
      </c>
      <c r="AD28" s="118">
        <f t="shared" si="11"/>
        <v>536508</v>
      </c>
      <c r="AE28" s="118">
        <f t="shared" si="11"/>
        <v>536508</v>
      </c>
      <c r="AF28" s="118">
        <f t="shared" si="11"/>
        <v>536508</v>
      </c>
      <c r="AG28" s="118">
        <f t="shared" si="11"/>
        <v>536508</v>
      </c>
      <c r="AH28" s="118">
        <f t="shared" si="11"/>
        <v>536508</v>
      </c>
      <c r="AI28" s="118">
        <f t="shared" si="11"/>
        <v>536508</v>
      </c>
      <c r="AJ28" s="118">
        <f t="shared" si="11"/>
        <v>536508</v>
      </c>
      <c r="AK28" s="118">
        <f t="shared" si="11"/>
        <v>536508</v>
      </c>
      <c r="AL28" s="118">
        <f t="shared" si="11"/>
        <v>536508</v>
      </c>
      <c r="AM28" s="118">
        <f t="shared" si="11"/>
        <v>536508</v>
      </c>
      <c r="AN28" s="118">
        <f t="shared" si="11"/>
        <v>536508</v>
      </c>
      <c r="AO28" s="118">
        <f t="shared" si="11"/>
        <v>536508</v>
      </c>
      <c r="AP28" s="118">
        <f t="shared" si="11"/>
        <v>536508</v>
      </c>
      <c r="AQ28" s="118">
        <f t="shared" si="11"/>
        <v>536508</v>
      </c>
      <c r="AR28" s="118">
        <f t="shared" si="11"/>
        <v>536508</v>
      </c>
      <c r="AS28" s="118">
        <f t="shared" si="11"/>
        <v>536508</v>
      </c>
      <c r="AT28" s="118">
        <f t="shared" si="11"/>
        <v>536508</v>
      </c>
      <c r="AU28" s="118">
        <f t="shared" si="11"/>
        <v>536508</v>
      </c>
      <c r="AV28" s="118">
        <f t="shared" si="11"/>
        <v>536508</v>
      </c>
      <c r="AW28" s="118">
        <f t="shared" si="11"/>
        <v>536508</v>
      </c>
      <c r="AX28" s="118">
        <f t="shared" si="11"/>
        <v>536508</v>
      </c>
      <c r="AY28" s="118">
        <f t="shared" si="11"/>
        <v>536508</v>
      </c>
      <c r="AZ28" s="118">
        <f t="shared" si="11"/>
        <v>536508</v>
      </c>
      <c r="BA28" s="118">
        <f t="shared" si="11"/>
        <v>536508</v>
      </c>
      <c r="BB28" s="118">
        <f t="shared" si="11"/>
        <v>536508</v>
      </c>
      <c r="BC28" s="118">
        <f t="shared" si="11"/>
        <v>536508</v>
      </c>
      <c r="BD28" s="118">
        <f t="shared" si="11"/>
        <v>536508</v>
      </c>
      <c r="BE28" s="118">
        <f t="shared" si="11"/>
        <v>536508</v>
      </c>
    </row>
    <row r="29" spans="1:57" s="13" customFormat="1" ht="18" customHeight="1">
      <c r="A29" s="75" t="s">
        <v>234</v>
      </c>
      <c r="B29" s="116"/>
      <c r="D29" s="117"/>
      <c r="E29" s="117"/>
      <c r="F29" s="117"/>
      <c r="G29" s="118">
        <f>(G27+G21)</f>
        <v>1104547.619047619</v>
      </c>
      <c r="H29" s="118">
        <f aca="true" t="shared" si="12" ref="H29:BE29">(H27+H21)</f>
        <v>581047.619047619</v>
      </c>
      <c r="I29" s="118">
        <f t="shared" si="12"/>
        <v>581047.619047619</v>
      </c>
      <c r="J29" s="118">
        <f t="shared" si="12"/>
        <v>581047.619047619</v>
      </c>
      <c r="K29" s="118">
        <f t="shared" si="12"/>
        <v>581047.619047619</v>
      </c>
      <c r="L29" s="118">
        <f t="shared" si="12"/>
        <v>581047.619047619</v>
      </c>
      <c r="M29" s="118">
        <f t="shared" si="12"/>
        <v>581047.619047619</v>
      </c>
      <c r="N29" s="118">
        <f t="shared" si="12"/>
        <v>581047.619047619</v>
      </c>
      <c r="O29" s="118">
        <f t="shared" si="12"/>
        <v>1104547.619047619</v>
      </c>
      <c r="P29" s="118">
        <f t="shared" si="12"/>
        <v>1104547.619047619</v>
      </c>
      <c r="Q29" s="118">
        <f t="shared" si="12"/>
        <v>1104547.619047619</v>
      </c>
      <c r="R29" s="118">
        <f t="shared" si="12"/>
        <v>1104547.619047619</v>
      </c>
      <c r="S29" s="118">
        <f t="shared" si="12"/>
        <v>1104547.619047619</v>
      </c>
      <c r="T29" s="118">
        <f t="shared" si="12"/>
        <v>1104547.619047619</v>
      </c>
      <c r="U29" s="118">
        <f t="shared" si="12"/>
        <v>1104547.619047619</v>
      </c>
      <c r="V29" s="118">
        <f t="shared" si="12"/>
        <v>1104547.619047619</v>
      </c>
      <c r="W29" s="118">
        <f t="shared" si="12"/>
        <v>1104547.619047619</v>
      </c>
      <c r="X29" s="118">
        <f t="shared" si="12"/>
        <v>1104547.619047619</v>
      </c>
      <c r="Y29" s="118">
        <f t="shared" si="12"/>
        <v>1104547.619047619</v>
      </c>
      <c r="Z29" s="118">
        <f t="shared" si="12"/>
        <v>1104547.619047619</v>
      </c>
      <c r="AA29" s="118">
        <f t="shared" si="12"/>
        <v>1104547.619047619</v>
      </c>
      <c r="AB29" s="118">
        <f t="shared" si="12"/>
        <v>1104547.619047619</v>
      </c>
      <c r="AC29" s="118">
        <f t="shared" si="12"/>
        <v>1104547.619047619</v>
      </c>
      <c r="AD29" s="118">
        <f t="shared" si="12"/>
        <v>1104547.619047619</v>
      </c>
      <c r="AE29" s="118">
        <f t="shared" si="12"/>
        <v>1104547.619047619</v>
      </c>
      <c r="AF29" s="118">
        <f t="shared" si="12"/>
        <v>1104547.619047619</v>
      </c>
      <c r="AG29" s="118">
        <f t="shared" si="12"/>
        <v>1104547.619047619</v>
      </c>
      <c r="AH29" s="118">
        <f t="shared" si="12"/>
        <v>1104547.619047619</v>
      </c>
      <c r="AI29" s="118">
        <f t="shared" si="12"/>
        <v>1104547.619047619</v>
      </c>
      <c r="AJ29" s="118">
        <f t="shared" si="12"/>
        <v>1104547.619047619</v>
      </c>
      <c r="AK29" s="118">
        <f t="shared" si="12"/>
        <v>1104547.619047619</v>
      </c>
      <c r="AL29" s="118">
        <f t="shared" si="12"/>
        <v>1104547.619047619</v>
      </c>
      <c r="AM29" s="118">
        <f t="shared" si="12"/>
        <v>1104547.619047619</v>
      </c>
      <c r="AN29" s="118">
        <f t="shared" si="12"/>
        <v>1104547.619047619</v>
      </c>
      <c r="AO29" s="118">
        <f t="shared" si="12"/>
        <v>1104547.619047619</v>
      </c>
      <c r="AP29" s="118">
        <f t="shared" si="12"/>
        <v>1104547.619047619</v>
      </c>
      <c r="AQ29" s="118">
        <f t="shared" si="12"/>
        <v>1104547.619047619</v>
      </c>
      <c r="AR29" s="118">
        <f t="shared" si="12"/>
        <v>1104547.619047619</v>
      </c>
      <c r="AS29" s="118">
        <f t="shared" si="12"/>
        <v>1104547.619047619</v>
      </c>
      <c r="AT29" s="118">
        <f t="shared" si="12"/>
        <v>1104547.619047619</v>
      </c>
      <c r="AU29" s="118">
        <f t="shared" si="12"/>
        <v>1104547.619047619</v>
      </c>
      <c r="AV29" s="118">
        <f t="shared" si="12"/>
        <v>1104547.619047619</v>
      </c>
      <c r="AW29" s="118">
        <f t="shared" si="12"/>
        <v>1104547.619047619</v>
      </c>
      <c r="AX29" s="118">
        <f t="shared" si="12"/>
        <v>1104547.619047619</v>
      </c>
      <c r="AY29" s="118">
        <f t="shared" si="12"/>
        <v>1104547.619047619</v>
      </c>
      <c r="AZ29" s="118">
        <f t="shared" si="12"/>
        <v>1104547.619047619</v>
      </c>
      <c r="BA29" s="118">
        <f t="shared" si="12"/>
        <v>1104547.619047619</v>
      </c>
      <c r="BB29" s="118">
        <f t="shared" si="12"/>
        <v>1104547.619047619</v>
      </c>
      <c r="BC29" s="118">
        <f t="shared" si="12"/>
        <v>1104547.619047619</v>
      </c>
      <c r="BD29" s="118">
        <f t="shared" si="12"/>
        <v>1104547.619047619</v>
      </c>
      <c r="BE29" s="118">
        <f t="shared" si="12"/>
        <v>1104547.619047619</v>
      </c>
    </row>
    <row r="30" spans="1:57" s="13" customFormat="1" ht="18" customHeight="1">
      <c r="A30" s="76" t="s">
        <v>87</v>
      </c>
      <c r="B30" s="106"/>
      <c r="D30" s="107"/>
      <c r="E30" s="107"/>
      <c r="F30" s="107"/>
      <c r="G30" s="108"/>
      <c r="H30" s="108"/>
      <c r="I30" s="79"/>
      <c r="J30" s="79"/>
      <c r="K30" s="79"/>
      <c r="L30" s="79"/>
      <c r="M30" s="79"/>
      <c r="N30" s="79"/>
      <c r="O30" s="79"/>
      <c r="P30" s="79"/>
      <c r="Q30" s="114"/>
      <c r="R30" s="79"/>
      <c r="S30" s="79"/>
      <c r="T30" s="114"/>
      <c r="U30" s="79"/>
      <c r="V30" s="79"/>
      <c r="W30" s="114"/>
      <c r="X30" s="79"/>
      <c r="Y30" s="79"/>
      <c r="Z30" s="114"/>
      <c r="AA30" s="79"/>
      <c r="AB30" s="79"/>
      <c r="AC30" s="114"/>
      <c r="AD30" s="79"/>
      <c r="AE30" s="79"/>
      <c r="AF30" s="114"/>
      <c r="AG30" s="79"/>
      <c r="AH30" s="79"/>
      <c r="AI30" s="114"/>
      <c r="AJ30" s="79"/>
      <c r="AK30" s="79"/>
      <c r="AL30" s="114"/>
      <c r="AM30" s="79"/>
      <c r="AN30" s="79"/>
      <c r="AO30" s="114"/>
      <c r="AP30" s="79"/>
      <c r="AQ30" s="79"/>
      <c r="AR30" s="114"/>
      <c r="AS30" s="79"/>
      <c r="AT30" s="79"/>
      <c r="AU30" s="114"/>
      <c r="AV30" s="79"/>
      <c r="AW30" s="79"/>
      <c r="AX30" s="114"/>
      <c r="AY30" s="79"/>
      <c r="AZ30" s="79"/>
      <c r="BA30" s="114"/>
      <c r="BB30" s="79"/>
      <c r="BC30" s="79"/>
      <c r="BD30" s="114"/>
      <c r="BE30" s="79"/>
    </row>
    <row r="31" spans="1:57" s="13" customFormat="1" ht="18">
      <c r="A31" s="38" t="s">
        <v>108</v>
      </c>
      <c r="B31" s="97"/>
      <c r="D31" s="94">
        <v>1</v>
      </c>
      <c r="E31" s="94" t="s">
        <v>82</v>
      </c>
      <c r="F31" s="119">
        <v>1000000</v>
      </c>
      <c r="G31" s="98">
        <f>F31*D31/10</f>
        <v>100000</v>
      </c>
      <c r="H31" s="98">
        <f aca="true" t="shared" si="13" ref="H31:BE32">G31</f>
        <v>100000</v>
      </c>
      <c r="I31" s="48">
        <f t="shared" si="13"/>
        <v>100000</v>
      </c>
      <c r="J31" s="48">
        <f t="shared" si="13"/>
        <v>100000</v>
      </c>
      <c r="K31" s="48">
        <f t="shared" si="13"/>
        <v>100000</v>
      </c>
      <c r="L31" s="48">
        <f t="shared" si="13"/>
        <v>100000</v>
      </c>
      <c r="M31" s="48">
        <f t="shared" si="13"/>
        <v>100000</v>
      </c>
      <c r="N31" s="48">
        <f t="shared" si="13"/>
        <v>100000</v>
      </c>
      <c r="O31" s="48">
        <f t="shared" si="13"/>
        <v>100000</v>
      </c>
      <c r="P31" s="48">
        <f t="shared" si="13"/>
        <v>100000</v>
      </c>
      <c r="Q31" s="73">
        <f t="shared" si="13"/>
        <v>100000</v>
      </c>
      <c r="R31" s="48">
        <f t="shared" si="13"/>
        <v>100000</v>
      </c>
      <c r="S31" s="48">
        <f t="shared" si="13"/>
        <v>100000</v>
      </c>
      <c r="T31" s="73">
        <f t="shared" si="13"/>
        <v>100000</v>
      </c>
      <c r="U31" s="48">
        <f t="shared" si="13"/>
        <v>100000</v>
      </c>
      <c r="V31" s="48">
        <f t="shared" si="13"/>
        <v>100000</v>
      </c>
      <c r="W31" s="73">
        <f t="shared" si="13"/>
        <v>100000</v>
      </c>
      <c r="X31" s="48">
        <f t="shared" si="13"/>
        <v>100000</v>
      </c>
      <c r="Y31" s="48">
        <f t="shared" si="13"/>
        <v>100000</v>
      </c>
      <c r="Z31" s="73">
        <f t="shared" si="13"/>
        <v>100000</v>
      </c>
      <c r="AA31" s="48">
        <f t="shared" si="13"/>
        <v>100000</v>
      </c>
      <c r="AB31" s="48">
        <f t="shared" si="13"/>
        <v>100000</v>
      </c>
      <c r="AC31" s="73">
        <f t="shared" si="13"/>
        <v>100000</v>
      </c>
      <c r="AD31" s="48">
        <f t="shared" si="13"/>
        <v>100000</v>
      </c>
      <c r="AE31" s="48">
        <f t="shared" si="13"/>
        <v>100000</v>
      </c>
      <c r="AF31" s="73">
        <f t="shared" si="13"/>
        <v>100000</v>
      </c>
      <c r="AG31" s="48">
        <f t="shared" si="13"/>
        <v>100000</v>
      </c>
      <c r="AH31" s="48">
        <f t="shared" si="13"/>
        <v>100000</v>
      </c>
      <c r="AI31" s="73">
        <f t="shared" si="13"/>
        <v>100000</v>
      </c>
      <c r="AJ31" s="48">
        <f t="shared" si="13"/>
        <v>100000</v>
      </c>
      <c r="AK31" s="48">
        <f t="shared" si="13"/>
        <v>100000</v>
      </c>
      <c r="AL31" s="73">
        <f t="shared" si="13"/>
        <v>100000</v>
      </c>
      <c r="AM31" s="48">
        <f t="shared" si="13"/>
        <v>100000</v>
      </c>
      <c r="AN31" s="48">
        <f t="shared" si="13"/>
        <v>100000</v>
      </c>
      <c r="AO31" s="73">
        <f t="shared" si="13"/>
        <v>100000</v>
      </c>
      <c r="AP31" s="48">
        <f t="shared" si="13"/>
        <v>100000</v>
      </c>
      <c r="AQ31" s="48">
        <f t="shared" si="13"/>
        <v>100000</v>
      </c>
      <c r="AR31" s="73">
        <f t="shared" si="13"/>
        <v>100000</v>
      </c>
      <c r="AS31" s="48">
        <f t="shared" si="13"/>
        <v>100000</v>
      </c>
      <c r="AT31" s="48">
        <f t="shared" si="13"/>
        <v>100000</v>
      </c>
      <c r="AU31" s="73">
        <f t="shared" si="13"/>
        <v>100000</v>
      </c>
      <c r="AV31" s="48">
        <f t="shared" si="13"/>
        <v>100000</v>
      </c>
      <c r="AW31" s="48">
        <f t="shared" si="13"/>
        <v>100000</v>
      </c>
      <c r="AX31" s="73">
        <f t="shared" si="13"/>
        <v>100000</v>
      </c>
      <c r="AY31" s="48">
        <f t="shared" si="13"/>
        <v>100000</v>
      </c>
      <c r="AZ31" s="48">
        <f t="shared" si="13"/>
        <v>100000</v>
      </c>
      <c r="BA31" s="73">
        <f t="shared" si="13"/>
        <v>100000</v>
      </c>
      <c r="BB31" s="48">
        <f t="shared" si="13"/>
        <v>100000</v>
      </c>
      <c r="BC31" s="48">
        <f t="shared" si="13"/>
        <v>100000</v>
      </c>
      <c r="BD31" s="73">
        <f t="shared" si="13"/>
        <v>100000</v>
      </c>
      <c r="BE31" s="48">
        <f t="shared" si="13"/>
        <v>100000</v>
      </c>
    </row>
    <row r="32" spans="1:57" s="13" customFormat="1" ht="18">
      <c r="A32" s="38" t="s">
        <v>109</v>
      </c>
      <c r="B32" s="97"/>
      <c r="D32" s="120">
        <v>0.001</v>
      </c>
      <c r="E32" s="94" t="s">
        <v>80</v>
      </c>
      <c r="F32" s="119">
        <v>500000000</v>
      </c>
      <c r="G32" s="98">
        <f>F32*D32</f>
        <v>500000</v>
      </c>
      <c r="H32" s="98">
        <f t="shared" si="13"/>
        <v>500000</v>
      </c>
      <c r="I32" s="48">
        <f t="shared" si="13"/>
        <v>500000</v>
      </c>
      <c r="J32" s="48">
        <f t="shared" si="13"/>
        <v>500000</v>
      </c>
      <c r="K32" s="48">
        <f t="shared" si="13"/>
        <v>500000</v>
      </c>
      <c r="L32" s="48">
        <f t="shared" si="13"/>
        <v>500000</v>
      </c>
      <c r="M32" s="48">
        <f t="shared" si="13"/>
        <v>500000</v>
      </c>
      <c r="N32" s="48">
        <f t="shared" si="13"/>
        <v>500000</v>
      </c>
      <c r="O32" s="48">
        <f t="shared" si="13"/>
        <v>500000</v>
      </c>
      <c r="P32" s="48">
        <f t="shared" si="13"/>
        <v>500000</v>
      </c>
      <c r="Q32" s="73">
        <f t="shared" si="13"/>
        <v>500000</v>
      </c>
      <c r="R32" s="48">
        <f t="shared" si="13"/>
        <v>500000</v>
      </c>
      <c r="S32" s="48">
        <f t="shared" si="13"/>
        <v>500000</v>
      </c>
      <c r="T32" s="73">
        <f t="shared" si="13"/>
        <v>500000</v>
      </c>
      <c r="U32" s="48">
        <f t="shared" si="13"/>
        <v>500000</v>
      </c>
      <c r="V32" s="48">
        <f t="shared" si="13"/>
        <v>500000</v>
      </c>
      <c r="W32" s="73">
        <f t="shared" si="13"/>
        <v>500000</v>
      </c>
      <c r="X32" s="48">
        <f t="shared" si="13"/>
        <v>500000</v>
      </c>
      <c r="Y32" s="48">
        <f t="shared" si="13"/>
        <v>500000</v>
      </c>
      <c r="Z32" s="73">
        <f t="shared" si="13"/>
        <v>500000</v>
      </c>
      <c r="AA32" s="48">
        <f t="shared" si="13"/>
        <v>500000</v>
      </c>
      <c r="AB32" s="48">
        <f t="shared" si="13"/>
        <v>500000</v>
      </c>
      <c r="AC32" s="73">
        <f t="shared" si="13"/>
        <v>500000</v>
      </c>
      <c r="AD32" s="48">
        <f t="shared" si="13"/>
        <v>500000</v>
      </c>
      <c r="AE32" s="48">
        <f t="shared" si="13"/>
        <v>500000</v>
      </c>
      <c r="AF32" s="73">
        <f t="shared" si="13"/>
        <v>500000</v>
      </c>
      <c r="AG32" s="48">
        <f t="shared" si="13"/>
        <v>500000</v>
      </c>
      <c r="AH32" s="48">
        <f t="shared" si="13"/>
        <v>500000</v>
      </c>
      <c r="AI32" s="73">
        <f t="shared" si="13"/>
        <v>500000</v>
      </c>
      <c r="AJ32" s="48">
        <f t="shared" si="13"/>
        <v>500000</v>
      </c>
      <c r="AK32" s="48">
        <f t="shared" si="13"/>
        <v>500000</v>
      </c>
      <c r="AL32" s="73">
        <f t="shared" si="13"/>
        <v>500000</v>
      </c>
      <c r="AM32" s="48">
        <f t="shared" si="13"/>
        <v>500000</v>
      </c>
      <c r="AN32" s="48">
        <f t="shared" si="13"/>
        <v>500000</v>
      </c>
      <c r="AO32" s="73">
        <f t="shared" si="13"/>
        <v>500000</v>
      </c>
      <c r="AP32" s="48">
        <f t="shared" si="13"/>
        <v>500000</v>
      </c>
      <c r="AQ32" s="48">
        <f t="shared" si="13"/>
        <v>500000</v>
      </c>
      <c r="AR32" s="73">
        <f t="shared" si="13"/>
        <v>500000</v>
      </c>
      <c r="AS32" s="48">
        <f t="shared" si="13"/>
        <v>500000</v>
      </c>
      <c r="AT32" s="48">
        <f t="shared" si="13"/>
        <v>500000</v>
      </c>
      <c r="AU32" s="73">
        <f t="shared" si="13"/>
        <v>500000</v>
      </c>
      <c r="AV32" s="48">
        <f t="shared" si="13"/>
        <v>500000</v>
      </c>
      <c r="AW32" s="48">
        <f t="shared" si="13"/>
        <v>500000</v>
      </c>
      <c r="AX32" s="73">
        <f t="shared" si="13"/>
        <v>500000</v>
      </c>
      <c r="AY32" s="48">
        <f t="shared" si="13"/>
        <v>500000</v>
      </c>
      <c r="AZ32" s="48">
        <f t="shared" si="13"/>
        <v>500000</v>
      </c>
      <c r="BA32" s="73">
        <f t="shared" si="13"/>
        <v>500000</v>
      </c>
      <c r="BB32" s="48">
        <f t="shared" si="13"/>
        <v>500000</v>
      </c>
      <c r="BC32" s="48">
        <f t="shared" si="13"/>
        <v>500000</v>
      </c>
      <c r="BD32" s="73">
        <f t="shared" si="13"/>
        <v>500000</v>
      </c>
      <c r="BE32" s="48">
        <f t="shared" si="13"/>
        <v>500000</v>
      </c>
    </row>
    <row r="33" spans="1:57" s="13" customFormat="1" ht="15.75">
      <c r="A33" s="82" t="s">
        <v>91</v>
      </c>
      <c r="B33" s="100"/>
      <c r="D33" s="115"/>
      <c r="E33" s="115"/>
      <c r="F33" s="115"/>
      <c r="G33" s="103">
        <f aca="true" t="shared" si="14" ref="G33:BE33">SUM(G31:G32)</f>
        <v>600000</v>
      </c>
      <c r="H33" s="103">
        <f t="shared" si="14"/>
        <v>600000</v>
      </c>
      <c r="I33" s="85">
        <f t="shared" si="14"/>
        <v>600000</v>
      </c>
      <c r="J33" s="85">
        <f t="shared" si="14"/>
        <v>600000</v>
      </c>
      <c r="K33" s="85">
        <f t="shared" si="14"/>
        <v>600000</v>
      </c>
      <c r="L33" s="85">
        <f t="shared" si="14"/>
        <v>600000</v>
      </c>
      <c r="M33" s="85">
        <f t="shared" si="14"/>
        <v>600000</v>
      </c>
      <c r="N33" s="85">
        <f t="shared" si="14"/>
        <v>600000</v>
      </c>
      <c r="O33" s="85">
        <f t="shared" si="14"/>
        <v>600000</v>
      </c>
      <c r="P33" s="85">
        <f t="shared" si="14"/>
        <v>600000</v>
      </c>
      <c r="Q33" s="104">
        <f t="shared" si="14"/>
        <v>600000</v>
      </c>
      <c r="R33" s="85">
        <f t="shared" si="14"/>
        <v>600000</v>
      </c>
      <c r="S33" s="85">
        <f t="shared" si="14"/>
        <v>600000</v>
      </c>
      <c r="T33" s="104">
        <f t="shared" si="14"/>
        <v>600000</v>
      </c>
      <c r="U33" s="85">
        <f t="shared" si="14"/>
        <v>600000</v>
      </c>
      <c r="V33" s="85">
        <f t="shared" si="14"/>
        <v>600000</v>
      </c>
      <c r="W33" s="104">
        <f t="shared" si="14"/>
        <v>600000</v>
      </c>
      <c r="X33" s="85">
        <f t="shared" si="14"/>
        <v>600000</v>
      </c>
      <c r="Y33" s="85">
        <f t="shared" si="14"/>
        <v>600000</v>
      </c>
      <c r="Z33" s="104">
        <f t="shared" si="14"/>
        <v>600000</v>
      </c>
      <c r="AA33" s="85">
        <f t="shared" si="14"/>
        <v>600000</v>
      </c>
      <c r="AB33" s="85">
        <f t="shared" si="14"/>
        <v>600000</v>
      </c>
      <c r="AC33" s="104">
        <f t="shared" si="14"/>
        <v>600000</v>
      </c>
      <c r="AD33" s="85">
        <f t="shared" si="14"/>
        <v>600000</v>
      </c>
      <c r="AE33" s="85">
        <f t="shared" si="14"/>
        <v>600000</v>
      </c>
      <c r="AF33" s="104">
        <f t="shared" si="14"/>
        <v>600000</v>
      </c>
      <c r="AG33" s="85">
        <f t="shared" si="14"/>
        <v>600000</v>
      </c>
      <c r="AH33" s="85">
        <f t="shared" si="14"/>
        <v>600000</v>
      </c>
      <c r="AI33" s="104">
        <f t="shared" si="14"/>
        <v>600000</v>
      </c>
      <c r="AJ33" s="85">
        <f t="shared" si="14"/>
        <v>600000</v>
      </c>
      <c r="AK33" s="85">
        <f t="shared" si="14"/>
        <v>600000</v>
      </c>
      <c r="AL33" s="104">
        <f t="shared" si="14"/>
        <v>600000</v>
      </c>
      <c r="AM33" s="85">
        <f t="shared" si="14"/>
        <v>600000</v>
      </c>
      <c r="AN33" s="85">
        <f t="shared" si="14"/>
        <v>600000</v>
      </c>
      <c r="AO33" s="104">
        <f t="shared" si="14"/>
        <v>600000</v>
      </c>
      <c r="AP33" s="85">
        <f t="shared" si="14"/>
        <v>600000</v>
      </c>
      <c r="AQ33" s="85">
        <f t="shared" si="14"/>
        <v>600000</v>
      </c>
      <c r="AR33" s="104">
        <f t="shared" si="14"/>
        <v>600000</v>
      </c>
      <c r="AS33" s="85">
        <f t="shared" si="14"/>
        <v>600000</v>
      </c>
      <c r="AT33" s="85">
        <f t="shared" si="14"/>
        <v>600000</v>
      </c>
      <c r="AU33" s="104">
        <f t="shared" si="14"/>
        <v>600000</v>
      </c>
      <c r="AV33" s="85">
        <f t="shared" si="14"/>
        <v>600000</v>
      </c>
      <c r="AW33" s="85">
        <f t="shared" si="14"/>
        <v>600000</v>
      </c>
      <c r="AX33" s="104">
        <f t="shared" si="14"/>
        <v>600000</v>
      </c>
      <c r="AY33" s="85">
        <f t="shared" si="14"/>
        <v>600000</v>
      </c>
      <c r="AZ33" s="85">
        <f t="shared" si="14"/>
        <v>600000</v>
      </c>
      <c r="BA33" s="104">
        <f t="shared" si="14"/>
        <v>600000</v>
      </c>
      <c r="BB33" s="85">
        <f t="shared" si="14"/>
        <v>600000</v>
      </c>
      <c r="BC33" s="85">
        <f t="shared" si="14"/>
        <v>600000</v>
      </c>
      <c r="BD33" s="104">
        <f t="shared" si="14"/>
        <v>600000</v>
      </c>
      <c r="BE33" s="85">
        <f t="shared" si="14"/>
        <v>600000</v>
      </c>
    </row>
    <row r="34" spans="1:57" s="13" customFormat="1" ht="18" customHeight="1">
      <c r="A34" s="76" t="s">
        <v>88</v>
      </c>
      <c r="B34" s="106"/>
      <c r="D34" s="107"/>
      <c r="E34" s="107"/>
      <c r="F34" s="107"/>
      <c r="G34" s="108"/>
      <c r="H34" s="98"/>
      <c r="I34" s="48"/>
      <c r="J34" s="48"/>
      <c r="K34" s="48"/>
      <c r="L34" s="48"/>
      <c r="M34" s="48"/>
      <c r="N34" s="48"/>
      <c r="O34" s="48"/>
      <c r="P34" s="48"/>
      <c r="Q34" s="73"/>
      <c r="R34" s="48"/>
      <c r="S34" s="48"/>
      <c r="T34" s="73"/>
      <c r="U34" s="48"/>
      <c r="V34" s="48"/>
      <c r="W34" s="73"/>
      <c r="X34" s="48"/>
      <c r="Y34" s="48"/>
      <c r="Z34" s="73"/>
      <c r="AA34" s="48"/>
      <c r="AB34" s="48"/>
      <c r="AC34" s="73"/>
      <c r="AD34" s="48"/>
      <c r="AE34" s="48"/>
      <c r="AF34" s="73"/>
      <c r="AG34" s="48"/>
      <c r="AH34" s="48"/>
      <c r="AI34" s="73"/>
      <c r="AJ34" s="48"/>
      <c r="AK34" s="48"/>
      <c r="AL34" s="73"/>
      <c r="AM34" s="48"/>
      <c r="AN34" s="48"/>
      <c r="AO34" s="73"/>
      <c r="AP34" s="48"/>
      <c r="AQ34" s="48"/>
      <c r="AR34" s="73"/>
      <c r="AS34" s="48"/>
      <c r="AT34" s="48"/>
      <c r="AU34" s="73"/>
      <c r="AV34" s="48"/>
      <c r="AW34" s="48"/>
      <c r="AX34" s="73"/>
      <c r="AY34" s="48"/>
      <c r="AZ34" s="48"/>
      <c r="BA34" s="73"/>
      <c r="BB34" s="48"/>
      <c r="BC34" s="48"/>
      <c r="BD34" s="73"/>
      <c r="BE34" s="48"/>
    </row>
    <row r="35" spans="1:57" s="13" customFormat="1" ht="18" customHeight="1">
      <c r="A35" s="46" t="s">
        <v>73</v>
      </c>
      <c r="B35" s="93"/>
      <c r="D35" s="94">
        <v>40</v>
      </c>
      <c r="E35" s="94" t="s">
        <v>35</v>
      </c>
      <c r="F35" s="98">
        <f>D35*225</f>
        <v>9000</v>
      </c>
      <c r="G35" s="121">
        <f aca="true" t="shared" si="15" ref="G35:BE35">F35</f>
        <v>9000</v>
      </c>
      <c r="H35" s="121">
        <f t="shared" si="15"/>
        <v>9000</v>
      </c>
      <c r="I35" s="42">
        <f t="shared" si="15"/>
        <v>9000</v>
      </c>
      <c r="J35" s="42">
        <f t="shared" si="15"/>
        <v>9000</v>
      </c>
      <c r="K35" s="42">
        <f t="shared" si="15"/>
        <v>9000</v>
      </c>
      <c r="L35" s="42">
        <f t="shared" si="15"/>
        <v>9000</v>
      </c>
      <c r="M35" s="42">
        <f t="shared" si="15"/>
        <v>9000</v>
      </c>
      <c r="N35" s="42">
        <f t="shared" si="15"/>
        <v>9000</v>
      </c>
      <c r="O35" s="42">
        <f t="shared" si="15"/>
        <v>9000</v>
      </c>
      <c r="P35" s="42">
        <f t="shared" si="15"/>
        <v>9000</v>
      </c>
      <c r="Q35" s="43">
        <f t="shared" si="15"/>
        <v>9000</v>
      </c>
      <c r="R35" s="42">
        <f t="shared" si="15"/>
        <v>9000</v>
      </c>
      <c r="S35" s="42">
        <f t="shared" si="15"/>
        <v>9000</v>
      </c>
      <c r="T35" s="43">
        <f t="shared" si="15"/>
        <v>9000</v>
      </c>
      <c r="U35" s="42">
        <f t="shared" si="15"/>
        <v>9000</v>
      </c>
      <c r="V35" s="42">
        <f t="shared" si="15"/>
        <v>9000</v>
      </c>
      <c r="W35" s="43">
        <f t="shared" si="15"/>
        <v>9000</v>
      </c>
      <c r="X35" s="42">
        <f t="shared" si="15"/>
        <v>9000</v>
      </c>
      <c r="Y35" s="42">
        <f t="shared" si="15"/>
        <v>9000</v>
      </c>
      <c r="Z35" s="43">
        <f t="shared" si="15"/>
        <v>9000</v>
      </c>
      <c r="AA35" s="42">
        <f t="shared" si="15"/>
        <v>9000</v>
      </c>
      <c r="AB35" s="42">
        <f t="shared" si="15"/>
        <v>9000</v>
      </c>
      <c r="AC35" s="43">
        <f t="shared" si="15"/>
        <v>9000</v>
      </c>
      <c r="AD35" s="42">
        <f t="shared" si="15"/>
        <v>9000</v>
      </c>
      <c r="AE35" s="42">
        <f t="shared" si="15"/>
        <v>9000</v>
      </c>
      <c r="AF35" s="43">
        <f t="shared" si="15"/>
        <v>9000</v>
      </c>
      <c r="AG35" s="42">
        <f t="shared" si="15"/>
        <v>9000</v>
      </c>
      <c r="AH35" s="42">
        <f t="shared" si="15"/>
        <v>9000</v>
      </c>
      <c r="AI35" s="43">
        <f t="shared" si="15"/>
        <v>9000</v>
      </c>
      <c r="AJ35" s="42">
        <f t="shared" si="15"/>
        <v>9000</v>
      </c>
      <c r="AK35" s="42">
        <f t="shared" si="15"/>
        <v>9000</v>
      </c>
      <c r="AL35" s="43">
        <f t="shared" si="15"/>
        <v>9000</v>
      </c>
      <c r="AM35" s="42">
        <f t="shared" si="15"/>
        <v>9000</v>
      </c>
      <c r="AN35" s="42">
        <f t="shared" si="15"/>
        <v>9000</v>
      </c>
      <c r="AO35" s="43">
        <f t="shared" si="15"/>
        <v>9000</v>
      </c>
      <c r="AP35" s="42">
        <f t="shared" si="15"/>
        <v>9000</v>
      </c>
      <c r="AQ35" s="42">
        <f t="shared" si="15"/>
        <v>9000</v>
      </c>
      <c r="AR35" s="43">
        <f t="shared" si="15"/>
        <v>9000</v>
      </c>
      <c r="AS35" s="42">
        <f t="shared" si="15"/>
        <v>9000</v>
      </c>
      <c r="AT35" s="42">
        <f t="shared" si="15"/>
        <v>9000</v>
      </c>
      <c r="AU35" s="43">
        <f t="shared" si="15"/>
        <v>9000</v>
      </c>
      <c r="AV35" s="42">
        <f t="shared" si="15"/>
        <v>9000</v>
      </c>
      <c r="AW35" s="42">
        <f t="shared" si="15"/>
        <v>9000</v>
      </c>
      <c r="AX35" s="43">
        <f t="shared" si="15"/>
        <v>9000</v>
      </c>
      <c r="AY35" s="42">
        <f t="shared" si="15"/>
        <v>9000</v>
      </c>
      <c r="AZ35" s="42">
        <f t="shared" si="15"/>
        <v>9000</v>
      </c>
      <c r="BA35" s="43">
        <f t="shared" si="15"/>
        <v>9000</v>
      </c>
      <c r="BB35" s="42">
        <f t="shared" si="15"/>
        <v>9000</v>
      </c>
      <c r="BC35" s="42">
        <f t="shared" si="15"/>
        <v>9000</v>
      </c>
      <c r="BD35" s="43">
        <f t="shared" si="15"/>
        <v>9000</v>
      </c>
      <c r="BE35" s="42">
        <f t="shared" si="15"/>
        <v>9000</v>
      </c>
    </row>
    <row r="36" spans="1:57" s="13" customFormat="1" ht="15.75">
      <c r="A36" s="82" t="s">
        <v>92</v>
      </c>
      <c r="B36" s="100"/>
      <c r="D36" s="115"/>
      <c r="E36" s="115"/>
      <c r="F36" s="115"/>
      <c r="G36" s="103">
        <f aca="true" t="shared" si="16" ref="G36:BE36">G35</f>
        <v>9000</v>
      </c>
      <c r="H36" s="103">
        <f t="shared" si="16"/>
        <v>9000</v>
      </c>
      <c r="I36" s="85">
        <f t="shared" si="16"/>
        <v>9000</v>
      </c>
      <c r="J36" s="85">
        <f t="shared" si="16"/>
        <v>9000</v>
      </c>
      <c r="K36" s="85">
        <f t="shared" si="16"/>
        <v>9000</v>
      </c>
      <c r="L36" s="85">
        <f t="shared" si="16"/>
        <v>9000</v>
      </c>
      <c r="M36" s="85">
        <f t="shared" si="16"/>
        <v>9000</v>
      </c>
      <c r="N36" s="85">
        <f t="shared" si="16"/>
        <v>9000</v>
      </c>
      <c r="O36" s="85">
        <f t="shared" si="16"/>
        <v>9000</v>
      </c>
      <c r="P36" s="85">
        <f t="shared" si="16"/>
        <v>9000</v>
      </c>
      <c r="Q36" s="104">
        <f t="shared" si="16"/>
        <v>9000</v>
      </c>
      <c r="R36" s="85">
        <f t="shared" si="16"/>
        <v>9000</v>
      </c>
      <c r="S36" s="85">
        <f t="shared" si="16"/>
        <v>9000</v>
      </c>
      <c r="T36" s="104">
        <f t="shared" si="16"/>
        <v>9000</v>
      </c>
      <c r="U36" s="85">
        <f t="shared" si="16"/>
        <v>9000</v>
      </c>
      <c r="V36" s="85">
        <f t="shared" si="16"/>
        <v>9000</v>
      </c>
      <c r="W36" s="104">
        <f t="shared" si="16"/>
        <v>9000</v>
      </c>
      <c r="X36" s="85">
        <f t="shared" si="16"/>
        <v>9000</v>
      </c>
      <c r="Y36" s="85">
        <f t="shared" si="16"/>
        <v>9000</v>
      </c>
      <c r="Z36" s="104">
        <f t="shared" si="16"/>
        <v>9000</v>
      </c>
      <c r="AA36" s="85">
        <f t="shared" si="16"/>
        <v>9000</v>
      </c>
      <c r="AB36" s="85">
        <f t="shared" si="16"/>
        <v>9000</v>
      </c>
      <c r="AC36" s="104">
        <f t="shared" si="16"/>
        <v>9000</v>
      </c>
      <c r="AD36" s="85">
        <f t="shared" si="16"/>
        <v>9000</v>
      </c>
      <c r="AE36" s="85">
        <f t="shared" si="16"/>
        <v>9000</v>
      </c>
      <c r="AF36" s="104">
        <f t="shared" si="16"/>
        <v>9000</v>
      </c>
      <c r="AG36" s="85">
        <f t="shared" si="16"/>
        <v>9000</v>
      </c>
      <c r="AH36" s="85">
        <f t="shared" si="16"/>
        <v>9000</v>
      </c>
      <c r="AI36" s="104">
        <f t="shared" si="16"/>
        <v>9000</v>
      </c>
      <c r="AJ36" s="85">
        <f t="shared" si="16"/>
        <v>9000</v>
      </c>
      <c r="AK36" s="85">
        <f t="shared" si="16"/>
        <v>9000</v>
      </c>
      <c r="AL36" s="104">
        <f t="shared" si="16"/>
        <v>9000</v>
      </c>
      <c r="AM36" s="85">
        <f t="shared" si="16"/>
        <v>9000</v>
      </c>
      <c r="AN36" s="85">
        <f t="shared" si="16"/>
        <v>9000</v>
      </c>
      <c r="AO36" s="104">
        <f t="shared" si="16"/>
        <v>9000</v>
      </c>
      <c r="AP36" s="85">
        <f t="shared" si="16"/>
        <v>9000</v>
      </c>
      <c r="AQ36" s="85">
        <f t="shared" si="16"/>
        <v>9000</v>
      </c>
      <c r="AR36" s="104">
        <f t="shared" si="16"/>
        <v>9000</v>
      </c>
      <c r="AS36" s="85">
        <f t="shared" si="16"/>
        <v>9000</v>
      </c>
      <c r="AT36" s="85">
        <f t="shared" si="16"/>
        <v>9000</v>
      </c>
      <c r="AU36" s="104">
        <f t="shared" si="16"/>
        <v>9000</v>
      </c>
      <c r="AV36" s="85">
        <f t="shared" si="16"/>
        <v>9000</v>
      </c>
      <c r="AW36" s="85">
        <f t="shared" si="16"/>
        <v>9000</v>
      </c>
      <c r="AX36" s="104">
        <f t="shared" si="16"/>
        <v>9000</v>
      </c>
      <c r="AY36" s="85">
        <f t="shared" si="16"/>
        <v>9000</v>
      </c>
      <c r="AZ36" s="85">
        <f t="shared" si="16"/>
        <v>9000</v>
      </c>
      <c r="BA36" s="104">
        <f t="shared" si="16"/>
        <v>9000</v>
      </c>
      <c r="BB36" s="85">
        <f t="shared" si="16"/>
        <v>9000</v>
      </c>
      <c r="BC36" s="85">
        <f t="shared" si="16"/>
        <v>9000</v>
      </c>
      <c r="BD36" s="104">
        <f t="shared" si="16"/>
        <v>9000</v>
      </c>
      <c r="BE36" s="85">
        <f t="shared" si="16"/>
        <v>9000</v>
      </c>
    </row>
    <row r="37" spans="1:57" s="13" customFormat="1" ht="18" customHeight="1">
      <c r="A37" s="76" t="s">
        <v>89</v>
      </c>
      <c r="B37" s="106"/>
      <c r="D37" s="107"/>
      <c r="E37" s="107"/>
      <c r="F37" s="107"/>
      <c r="G37" s="108"/>
      <c r="H37" s="98"/>
      <c r="I37" s="48"/>
      <c r="J37" s="48"/>
      <c r="K37" s="48"/>
      <c r="L37" s="48"/>
      <c r="M37" s="48"/>
      <c r="N37" s="48"/>
      <c r="O37" s="48"/>
      <c r="P37" s="48"/>
      <c r="Q37" s="73"/>
      <c r="R37" s="48"/>
      <c r="S37" s="48"/>
      <c r="T37" s="73"/>
      <c r="U37" s="48"/>
      <c r="V37" s="48"/>
      <c r="W37" s="73"/>
      <c r="X37" s="48"/>
      <c r="Y37" s="48"/>
      <c r="Z37" s="73"/>
      <c r="AA37" s="48"/>
      <c r="AB37" s="48"/>
      <c r="AC37" s="73"/>
      <c r="AD37" s="48"/>
      <c r="AE37" s="48"/>
      <c r="AF37" s="73"/>
      <c r="AG37" s="48"/>
      <c r="AH37" s="48"/>
      <c r="AI37" s="73"/>
      <c r="AJ37" s="48"/>
      <c r="AK37" s="48"/>
      <c r="AL37" s="73"/>
      <c r="AM37" s="48"/>
      <c r="AN37" s="48"/>
      <c r="AO37" s="73"/>
      <c r="AP37" s="48"/>
      <c r="AQ37" s="48"/>
      <c r="AR37" s="73"/>
      <c r="AS37" s="48"/>
      <c r="AT37" s="48"/>
      <c r="AU37" s="73"/>
      <c r="AV37" s="48"/>
      <c r="AW37" s="48"/>
      <c r="AX37" s="73"/>
      <c r="AY37" s="48"/>
      <c r="AZ37" s="48"/>
      <c r="BA37" s="73"/>
      <c r="BB37" s="48"/>
      <c r="BC37" s="48"/>
      <c r="BD37" s="73"/>
      <c r="BE37" s="48"/>
    </row>
    <row r="38" spans="1:57" s="13" customFormat="1" ht="18" customHeight="1">
      <c r="A38" s="80" t="s">
        <v>110</v>
      </c>
      <c r="B38" s="93"/>
      <c r="D38" s="120">
        <v>0</v>
      </c>
      <c r="E38" s="94" t="s">
        <v>80</v>
      </c>
      <c r="F38" s="98">
        <v>0</v>
      </c>
      <c r="G38" s="121">
        <f>F38*D38</f>
        <v>0</v>
      </c>
      <c r="H38" s="121">
        <f aca="true" t="shared" si="17" ref="H38:BE38">G38</f>
        <v>0</v>
      </c>
      <c r="I38" s="42">
        <f t="shared" si="17"/>
        <v>0</v>
      </c>
      <c r="J38" s="42">
        <f t="shared" si="17"/>
        <v>0</v>
      </c>
      <c r="K38" s="42">
        <f t="shared" si="17"/>
        <v>0</v>
      </c>
      <c r="L38" s="42">
        <f t="shared" si="17"/>
        <v>0</v>
      </c>
      <c r="M38" s="42">
        <f t="shared" si="17"/>
        <v>0</v>
      </c>
      <c r="N38" s="42">
        <f t="shared" si="17"/>
        <v>0</v>
      </c>
      <c r="O38" s="42">
        <f t="shared" si="17"/>
        <v>0</v>
      </c>
      <c r="P38" s="42">
        <f t="shared" si="17"/>
        <v>0</v>
      </c>
      <c r="Q38" s="43">
        <f t="shared" si="17"/>
        <v>0</v>
      </c>
      <c r="R38" s="42">
        <f t="shared" si="17"/>
        <v>0</v>
      </c>
      <c r="S38" s="42">
        <f t="shared" si="17"/>
        <v>0</v>
      </c>
      <c r="T38" s="43">
        <f t="shared" si="17"/>
        <v>0</v>
      </c>
      <c r="U38" s="42">
        <f t="shared" si="17"/>
        <v>0</v>
      </c>
      <c r="V38" s="42">
        <f t="shared" si="17"/>
        <v>0</v>
      </c>
      <c r="W38" s="43">
        <f t="shared" si="17"/>
        <v>0</v>
      </c>
      <c r="X38" s="42">
        <f t="shared" si="17"/>
        <v>0</v>
      </c>
      <c r="Y38" s="42">
        <f t="shared" si="17"/>
        <v>0</v>
      </c>
      <c r="Z38" s="43">
        <f t="shared" si="17"/>
        <v>0</v>
      </c>
      <c r="AA38" s="42">
        <f t="shared" si="17"/>
        <v>0</v>
      </c>
      <c r="AB38" s="42">
        <f t="shared" si="17"/>
        <v>0</v>
      </c>
      <c r="AC38" s="43">
        <f t="shared" si="17"/>
        <v>0</v>
      </c>
      <c r="AD38" s="42">
        <f t="shared" si="17"/>
        <v>0</v>
      </c>
      <c r="AE38" s="42">
        <f t="shared" si="17"/>
        <v>0</v>
      </c>
      <c r="AF38" s="43">
        <f t="shared" si="17"/>
        <v>0</v>
      </c>
      <c r="AG38" s="42">
        <f t="shared" si="17"/>
        <v>0</v>
      </c>
      <c r="AH38" s="42">
        <f t="shared" si="17"/>
        <v>0</v>
      </c>
      <c r="AI38" s="43">
        <f t="shared" si="17"/>
        <v>0</v>
      </c>
      <c r="AJ38" s="42">
        <f t="shared" si="17"/>
        <v>0</v>
      </c>
      <c r="AK38" s="42">
        <f t="shared" si="17"/>
        <v>0</v>
      </c>
      <c r="AL38" s="43">
        <f t="shared" si="17"/>
        <v>0</v>
      </c>
      <c r="AM38" s="42">
        <f t="shared" si="17"/>
        <v>0</v>
      </c>
      <c r="AN38" s="42">
        <f t="shared" si="17"/>
        <v>0</v>
      </c>
      <c r="AO38" s="43">
        <f t="shared" si="17"/>
        <v>0</v>
      </c>
      <c r="AP38" s="42">
        <f t="shared" si="17"/>
        <v>0</v>
      </c>
      <c r="AQ38" s="42">
        <f t="shared" si="17"/>
        <v>0</v>
      </c>
      <c r="AR38" s="43">
        <f t="shared" si="17"/>
        <v>0</v>
      </c>
      <c r="AS38" s="42">
        <f t="shared" si="17"/>
        <v>0</v>
      </c>
      <c r="AT38" s="42">
        <f t="shared" si="17"/>
        <v>0</v>
      </c>
      <c r="AU38" s="43">
        <f t="shared" si="17"/>
        <v>0</v>
      </c>
      <c r="AV38" s="42">
        <f t="shared" si="17"/>
        <v>0</v>
      </c>
      <c r="AW38" s="42">
        <f t="shared" si="17"/>
        <v>0</v>
      </c>
      <c r="AX38" s="43">
        <f t="shared" si="17"/>
        <v>0</v>
      </c>
      <c r="AY38" s="42">
        <f t="shared" si="17"/>
        <v>0</v>
      </c>
      <c r="AZ38" s="42">
        <f t="shared" si="17"/>
        <v>0</v>
      </c>
      <c r="BA38" s="43">
        <f t="shared" si="17"/>
        <v>0</v>
      </c>
      <c r="BB38" s="42">
        <f t="shared" si="17"/>
        <v>0</v>
      </c>
      <c r="BC38" s="42">
        <f t="shared" si="17"/>
        <v>0</v>
      </c>
      <c r="BD38" s="43">
        <f t="shared" si="17"/>
        <v>0</v>
      </c>
      <c r="BE38" s="42">
        <f t="shared" si="17"/>
        <v>0</v>
      </c>
    </row>
    <row r="39" spans="1:57" s="13" customFormat="1" ht="15.75">
      <c r="A39" s="82" t="s">
        <v>93</v>
      </c>
      <c r="B39" s="100"/>
      <c r="D39" s="115"/>
      <c r="E39" s="115"/>
      <c r="F39" s="115"/>
      <c r="G39" s="103">
        <f aca="true" t="shared" si="18" ref="G39:BE39">G38</f>
        <v>0</v>
      </c>
      <c r="H39" s="103">
        <f t="shared" si="18"/>
        <v>0</v>
      </c>
      <c r="I39" s="85">
        <f t="shared" si="18"/>
        <v>0</v>
      </c>
      <c r="J39" s="85">
        <f t="shared" si="18"/>
        <v>0</v>
      </c>
      <c r="K39" s="85">
        <f t="shared" si="18"/>
        <v>0</v>
      </c>
      <c r="L39" s="85">
        <f t="shared" si="18"/>
        <v>0</v>
      </c>
      <c r="M39" s="85">
        <f t="shared" si="18"/>
        <v>0</v>
      </c>
      <c r="N39" s="85">
        <f t="shared" si="18"/>
        <v>0</v>
      </c>
      <c r="O39" s="85">
        <f t="shared" si="18"/>
        <v>0</v>
      </c>
      <c r="P39" s="85">
        <f t="shared" si="18"/>
        <v>0</v>
      </c>
      <c r="Q39" s="104">
        <f t="shared" si="18"/>
        <v>0</v>
      </c>
      <c r="R39" s="85">
        <f t="shared" si="18"/>
        <v>0</v>
      </c>
      <c r="S39" s="85">
        <f t="shared" si="18"/>
        <v>0</v>
      </c>
      <c r="T39" s="104">
        <f t="shared" si="18"/>
        <v>0</v>
      </c>
      <c r="U39" s="85">
        <f t="shared" si="18"/>
        <v>0</v>
      </c>
      <c r="V39" s="85">
        <f t="shared" si="18"/>
        <v>0</v>
      </c>
      <c r="W39" s="104">
        <f t="shared" si="18"/>
        <v>0</v>
      </c>
      <c r="X39" s="85">
        <f t="shared" si="18"/>
        <v>0</v>
      </c>
      <c r="Y39" s="85">
        <f t="shared" si="18"/>
        <v>0</v>
      </c>
      <c r="Z39" s="104">
        <f t="shared" si="18"/>
        <v>0</v>
      </c>
      <c r="AA39" s="85">
        <f t="shared" si="18"/>
        <v>0</v>
      </c>
      <c r="AB39" s="85">
        <f t="shared" si="18"/>
        <v>0</v>
      </c>
      <c r="AC39" s="104">
        <f t="shared" si="18"/>
        <v>0</v>
      </c>
      <c r="AD39" s="85">
        <f t="shared" si="18"/>
        <v>0</v>
      </c>
      <c r="AE39" s="85">
        <f t="shared" si="18"/>
        <v>0</v>
      </c>
      <c r="AF39" s="104">
        <f t="shared" si="18"/>
        <v>0</v>
      </c>
      <c r="AG39" s="85">
        <f t="shared" si="18"/>
        <v>0</v>
      </c>
      <c r="AH39" s="85">
        <f t="shared" si="18"/>
        <v>0</v>
      </c>
      <c r="AI39" s="104">
        <f t="shared" si="18"/>
        <v>0</v>
      </c>
      <c r="AJ39" s="85">
        <f t="shared" si="18"/>
        <v>0</v>
      </c>
      <c r="AK39" s="85">
        <f t="shared" si="18"/>
        <v>0</v>
      </c>
      <c r="AL39" s="104">
        <f t="shared" si="18"/>
        <v>0</v>
      </c>
      <c r="AM39" s="85">
        <f t="shared" si="18"/>
        <v>0</v>
      </c>
      <c r="AN39" s="85">
        <f t="shared" si="18"/>
        <v>0</v>
      </c>
      <c r="AO39" s="104">
        <f t="shared" si="18"/>
        <v>0</v>
      </c>
      <c r="AP39" s="85">
        <f t="shared" si="18"/>
        <v>0</v>
      </c>
      <c r="AQ39" s="85">
        <f t="shared" si="18"/>
        <v>0</v>
      </c>
      <c r="AR39" s="104">
        <f t="shared" si="18"/>
        <v>0</v>
      </c>
      <c r="AS39" s="85">
        <f t="shared" si="18"/>
        <v>0</v>
      </c>
      <c r="AT39" s="85">
        <f t="shared" si="18"/>
        <v>0</v>
      </c>
      <c r="AU39" s="104">
        <f t="shared" si="18"/>
        <v>0</v>
      </c>
      <c r="AV39" s="85">
        <f t="shared" si="18"/>
        <v>0</v>
      </c>
      <c r="AW39" s="85">
        <f t="shared" si="18"/>
        <v>0</v>
      </c>
      <c r="AX39" s="104">
        <f t="shared" si="18"/>
        <v>0</v>
      </c>
      <c r="AY39" s="85">
        <f t="shared" si="18"/>
        <v>0</v>
      </c>
      <c r="AZ39" s="85">
        <f t="shared" si="18"/>
        <v>0</v>
      </c>
      <c r="BA39" s="104">
        <f t="shared" si="18"/>
        <v>0</v>
      </c>
      <c r="BB39" s="85">
        <f t="shared" si="18"/>
        <v>0</v>
      </c>
      <c r="BC39" s="85">
        <f t="shared" si="18"/>
        <v>0</v>
      </c>
      <c r="BD39" s="104">
        <f t="shared" si="18"/>
        <v>0</v>
      </c>
      <c r="BE39" s="85">
        <f t="shared" si="18"/>
        <v>0</v>
      </c>
    </row>
    <row r="40" spans="1:57" s="13" customFormat="1" ht="21" customHeight="1">
      <c r="A40" s="15" t="s">
        <v>72</v>
      </c>
      <c r="B40" s="122"/>
      <c r="D40" s="122"/>
      <c r="E40" s="122"/>
      <c r="F40" s="122"/>
      <c r="G40" s="118"/>
      <c r="H40" s="118">
        <f aca="true" t="shared" si="19" ref="H40:BE40">H33+H29+H12+H27+H21+H28+H36+H39</f>
        <v>3022947.238095238</v>
      </c>
      <c r="I40" s="87">
        <f t="shared" si="19"/>
        <v>3022947.238095238</v>
      </c>
      <c r="J40" s="87">
        <f t="shared" si="19"/>
        <v>3022947.238095238</v>
      </c>
      <c r="K40" s="87">
        <f t="shared" si="19"/>
        <v>3022947.238095238</v>
      </c>
      <c r="L40" s="87">
        <f t="shared" si="19"/>
        <v>3022947.238095238</v>
      </c>
      <c r="M40" s="87">
        <f t="shared" si="19"/>
        <v>3022947.238095238</v>
      </c>
      <c r="N40" s="87">
        <f t="shared" si="19"/>
        <v>3022947.238095238</v>
      </c>
      <c r="O40" s="87">
        <f t="shared" si="19"/>
        <v>4069947.238095238</v>
      </c>
      <c r="P40" s="87">
        <f t="shared" si="19"/>
        <v>4069947.238095238</v>
      </c>
      <c r="Q40" s="123">
        <f t="shared" si="19"/>
        <v>4069947.238095238</v>
      </c>
      <c r="R40" s="87">
        <f t="shared" si="19"/>
        <v>4069947.238095238</v>
      </c>
      <c r="S40" s="87">
        <f t="shared" si="19"/>
        <v>4069947.238095238</v>
      </c>
      <c r="T40" s="123">
        <f t="shared" si="19"/>
        <v>4069947.238095238</v>
      </c>
      <c r="U40" s="87">
        <f t="shared" si="19"/>
        <v>4069947.238095238</v>
      </c>
      <c r="V40" s="87">
        <f t="shared" si="19"/>
        <v>4069947.238095238</v>
      </c>
      <c r="W40" s="123">
        <f t="shared" si="19"/>
        <v>4069947.238095238</v>
      </c>
      <c r="X40" s="87">
        <f t="shared" si="19"/>
        <v>4069947.238095238</v>
      </c>
      <c r="Y40" s="87">
        <f t="shared" si="19"/>
        <v>4069947.238095238</v>
      </c>
      <c r="Z40" s="123">
        <f t="shared" si="19"/>
        <v>4069947.238095238</v>
      </c>
      <c r="AA40" s="87">
        <f t="shared" si="19"/>
        <v>4069947.238095238</v>
      </c>
      <c r="AB40" s="87">
        <f t="shared" si="19"/>
        <v>4069947.238095238</v>
      </c>
      <c r="AC40" s="123">
        <f t="shared" si="19"/>
        <v>4069947.238095238</v>
      </c>
      <c r="AD40" s="87">
        <f t="shared" si="19"/>
        <v>4069947.238095238</v>
      </c>
      <c r="AE40" s="87">
        <f t="shared" si="19"/>
        <v>4069947.238095238</v>
      </c>
      <c r="AF40" s="123">
        <f t="shared" si="19"/>
        <v>4069947.238095238</v>
      </c>
      <c r="AG40" s="87">
        <f t="shared" si="19"/>
        <v>4069947.238095238</v>
      </c>
      <c r="AH40" s="87">
        <f t="shared" si="19"/>
        <v>4069947.238095238</v>
      </c>
      <c r="AI40" s="123">
        <f t="shared" si="19"/>
        <v>4069947.238095238</v>
      </c>
      <c r="AJ40" s="87">
        <f t="shared" si="19"/>
        <v>4069947.238095238</v>
      </c>
      <c r="AK40" s="87">
        <f t="shared" si="19"/>
        <v>4069947.238095238</v>
      </c>
      <c r="AL40" s="123">
        <f t="shared" si="19"/>
        <v>4069947.238095238</v>
      </c>
      <c r="AM40" s="87">
        <f t="shared" si="19"/>
        <v>4069947.238095238</v>
      </c>
      <c r="AN40" s="87">
        <f t="shared" si="19"/>
        <v>4069947.238095238</v>
      </c>
      <c r="AO40" s="123">
        <f t="shared" si="19"/>
        <v>4069947.238095238</v>
      </c>
      <c r="AP40" s="87">
        <f t="shared" si="19"/>
        <v>4069947.238095238</v>
      </c>
      <c r="AQ40" s="87">
        <f t="shared" si="19"/>
        <v>4069947.238095238</v>
      </c>
      <c r="AR40" s="123">
        <f t="shared" si="19"/>
        <v>4069947.238095238</v>
      </c>
      <c r="AS40" s="87">
        <f t="shared" si="19"/>
        <v>4069947.238095238</v>
      </c>
      <c r="AT40" s="87">
        <f t="shared" si="19"/>
        <v>4069947.238095238</v>
      </c>
      <c r="AU40" s="123">
        <f t="shared" si="19"/>
        <v>4069947.238095238</v>
      </c>
      <c r="AV40" s="87">
        <f t="shared" si="19"/>
        <v>4069947.238095238</v>
      </c>
      <c r="AW40" s="87">
        <f t="shared" si="19"/>
        <v>4069947.238095238</v>
      </c>
      <c r="AX40" s="123">
        <f t="shared" si="19"/>
        <v>4069947.238095238</v>
      </c>
      <c r="AY40" s="87">
        <f t="shared" si="19"/>
        <v>4069947.238095238</v>
      </c>
      <c r="AZ40" s="87">
        <f t="shared" si="19"/>
        <v>4069947.238095238</v>
      </c>
      <c r="BA40" s="123">
        <f t="shared" si="19"/>
        <v>4069947.238095238</v>
      </c>
      <c r="BB40" s="87">
        <f t="shared" si="19"/>
        <v>4069947.238095238</v>
      </c>
      <c r="BC40" s="87">
        <f t="shared" si="19"/>
        <v>4069947.238095238</v>
      </c>
      <c r="BD40" s="123">
        <f t="shared" si="19"/>
        <v>4069947.238095238</v>
      </c>
      <c r="BE40" s="87">
        <f t="shared" si="19"/>
        <v>4069947.238095238</v>
      </c>
    </row>
    <row r="41" spans="2:57" s="13" customFormat="1" ht="15.75">
      <c r="B41" s="97"/>
      <c r="D41" s="94"/>
      <c r="E41" s="94"/>
      <c r="F41" s="94"/>
      <c r="G41" s="97"/>
      <c r="H41" s="97"/>
      <c r="I41" s="36"/>
      <c r="J41" s="36"/>
      <c r="K41" s="36"/>
      <c r="L41" s="36"/>
      <c r="M41" s="36"/>
      <c r="N41" s="36"/>
      <c r="O41" s="36"/>
      <c r="P41" s="36"/>
      <c r="Q41" s="37"/>
      <c r="R41" s="36"/>
      <c r="S41" s="36"/>
      <c r="T41" s="37"/>
      <c r="U41" s="36"/>
      <c r="V41" s="36"/>
      <c r="W41" s="37"/>
      <c r="X41" s="36"/>
      <c r="Y41" s="36"/>
      <c r="Z41" s="37"/>
      <c r="AA41" s="36"/>
      <c r="AB41" s="36"/>
      <c r="AC41" s="37"/>
      <c r="AD41" s="36"/>
      <c r="AE41" s="36"/>
      <c r="AF41" s="37"/>
      <c r="AG41" s="36"/>
      <c r="AH41" s="36"/>
      <c r="AI41" s="37"/>
      <c r="AJ41" s="36"/>
      <c r="AK41" s="36"/>
      <c r="AL41" s="37"/>
      <c r="AM41" s="36"/>
      <c r="AN41" s="36"/>
      <c r="AO41" s="37"/>
      <c r="AP41" s="36"/>
      <c r="AQ41" s="36"/>
      <c r="AR41" s="37"/>
      <c r="AS41" s="36"/>
      <c r="AT41" s="36"/>
      <c r="AU41" s="37"/>
      <c r="AV41" s="36"/>
      <c r="AW41" s="36"/>
      <c r="AX41" s="37"/>
      <c r="AY41" s="36"/>
      <c r="AZ41" s="36"/>
      <c r="BA41" s="37"/>
      <c r="BB41" s="36"/>
      <c r="BC41" s="36"/>
      <c r="BD41" s="37"/>
      <c r="BE41" s="36"/>
    </row>
    <row r="42" spans="1:57" s="13" customFormat="1" ht="21" customHeight="1">
      <c r="A42" s="15" t="s">
        <v>233</v>
      </c>
      <c r="B42" s="225" t="s">
        <v>230</v>
      </c>
      <c r="D42" s="122"/>
      <c r="E42" s="122"/>
      <c r="F42" s="122"/>
      <c r="G42" s="118"/>
      <c r="H42" s="118">
        <f>H40*0.15</f>
        <v>453442.08571428567</v>
      </c>
      <c r="I42" s="118">
        <f aca="true" t="shared" si="20" ref="I42:BE42">I40*0.15</f>
        <v>453442.08571428567</v>
      </c>
      <c r="J42" s="118">
        <f t="shared" si="20"/>
        <v>453442.08571428567</v>
      </c>
      <c r="K42" s="118">
        <f t="shared" si="20"/>
        <v>453442.08571428567</v>
      </c>
      <c r="L42" s="118">
        <f t="shared" si="20"/>
        <v>453442.08571428567</v>
      </c>
      <c r="M42" s="118">
        <f t="shared" si="20"/>
        <v>453442.08571428567</v>
      </c>
      <c r="N42" s="118">
        <f t="shared" si="20"/>
        <v>453442.08571428567</v>
      </c>
      <c r="O42" s="118">
        <f t="shared" si="20"/>
        <v>610492.0857142856</v>
      </c>
      <c r="P42" s="118">
        <f t="shared" si="20"/>
        <v>610492.0857142856</v>
      </c>
      <c r="Q42" s="118">
        <f t="shared" si="20"/>
        <v>610492.0857142856</v>
      </c>
      <c r="R42" s="118">
        <f t="shared" si="20"/>
        <v>610492.0857142856</v>
      </c>
      <c r="S42" s="118">
        <f t="shared" si="20"/>
        <v>610492.0857142856</v>
      </c>
      <c r="T42" s="118">
        <f t="shared" si="20"/>
        <v>610492.0857142856</v>
      </c>
      <c r="U42" s="118">
        <f t="shared" si="20"/>
        <v>610492.0857142856</v>
      </c>
      <c r="V42" s="118">
        <f t="shared" si="20"/>
        <v>610492.0857142856</v>
      </c>
      <c r="W42" s="118">
        <f t="shared" si="20"/>
        <v>610492.0857142856</v>
      </c>
      <c r="X42" s="118">
        <f t="shared" si="20"/>
        <v>610492.0857142856</v>
      </c>
      <c r="Y42" s="118">
        <f t="shared" si="20"/>
        <v>610492.0857142856</v>
      </c>
      <c r="Z42" s="118">
        <f t="shared" si="20"/>
        <v>610492.0857142856</v>
      </c>
      <c r="AA42" s="118">
        <f t="shared" si="20"/>
        <v>610492.0857142856</v>
      </c>
      <c r="AB42" s="118">
        <f t="shared" si="20"/>
        <v>610492.0857142856</v>
      </c>
      <c r="AC42" s="118">
        <f t="shared" si="20"/>
        <v>610492.0857142856</v>
      </c>
      <c r="AD42" s="118">
        <f t="shared" si="20"/>
        <v>610492.0857142856</v>
      </c>
      <c r="AE42" s="118">
        <f t="shared" si="20"/>
        <v>610492.0857142856</v>
      </c>
      <c r="AF42" s="118">
        <f t="shared" si="20"/>
        <v>610492.0857142856</v>
      </c>
      <c r="AG42" s="118">
        <f t="shared" si="20"/>
        <v>610492.0857142856</v>
      </c>
      <c r="AH42" s="118">
        <f t="shared" si="20"/>
        <v>610492.0857142856</v>
      </c>
      <c r="AI42" s="118">
        <f t="shared" si="20"/>
        <v>610492.0857142856</v>
      </c>
      <c r="AJ42" s="118">
        <f t="shared" si="20"/>
        <v>610492.0857142856</v>
      </c>
      <c r="AK42" s="118">
        <f t="shared" si="20"/>
        <v>610492.0857142856</v>
      </c>
      <c r="AL42" s="118">
        <f t="shared" si="20"/>
        <v>610492.0857142856</v>
      </c>
      <c r="AM42" s="118">
        <f t="shared" si="20"/>
        <v>610492.0857142856</v>
      </c>
      <c r="AN42" s="118">
        <f t="shared" si="20"/>
        <v>610492.0857142856</v>
      </c>
      <c r="AO42" s="118">
        <f t="shared" si="20"/>
        <v>610492.0857142856</v>
      </c>
      <c r="AP42" s="118">
        <f t="shared" si="20"/>
        <v>610492.0857142856</v>
      </c>
      <c r="AQ42" s="118">
        <f t="shared" si="20"/>
        <v>610492.0857142856</v>
      </c>
      <c r="AR42" s="118">
        <f t="shared" si="20"/>
        <v>610492.0857142856</v>
      </c>
      <c r="AS42" s="118">
        <f t="shared" si="20"/>
        <v>610492.0857142856</v>
      </c>
      <c r="AT42" s="118">
        <f t="shared" si="20"/>
        <v>610492.0857142856</v>
      </c>
      <c r="AU42" s="118">
        <f t="shared" si="20"/>
        <v>610492.0857142856</v>
      </c>
      <c r="AV42" s="118">
        <f t="shared" si="20"/>
        <v>610492.0857142856</v>
      </c>
      <c r="AW42" s="118">
        <f t="shared" si="20"/>
        <v>610492.0857142856</v>
      </c>
      <c r="AX42" s="118">
        <f t="shared" si="20"/>
        <v>610492.0857142856</v>
      </c>
      <c r="AY42" s="118">
        <f t="shared" si="20"/>
        <v>610492.0857142856</v>
      </c>
      <c r="AZ42" s="118">
        <f t="shared" si="20"/>
        <v>610492.0857142856</v>
      </c>
      <c r="BA42" s="118">
        <f t="shared" si="20"/>
        <v>610492.0857142856</v>
      </c>
      <c r="BB42" s="118">
        <f t="shared" si="20"/>
        <v>610492.0857142856</v>
      </c>
      <c r="BC42" s="118">
        <f t="shared" si="20"/>
        <v>610492.0857142856</v>
      </c>
      <c r="BD42" s="118">
        <f t="shared" si="20"/>
        <v>610492.0857142856</v>
      </c>
      <c r="BE42" s="118">
        <f t="shared" si="20"/>
        <v>610492.0857142856</v>
      </c>
    </row>
    <row r="43" spans="4:57" s="13" customFormat="1" ht="15.75">
      <c r="D43" s="22"/>
      <c r="E43" s="22"/>
      <c r="F43" s="22"/>
      <c r="G43" s="97"/>
      <c r="H43" s="97"/>
      <c r="I43" s="36"/>
      <c r="J43" s="36"/>
      <c r="K43" s="36"/>
      <c r="L43" s="36"/>
      <c r="M43" s="36"/>
      <c r="N43" s="36"/>
      <c r="O43" s="36"/>
      <c r="P43" s="36"/>
      <c r="Q43" s="37"/>
      <c r="R43" s="36"/>
      <c r="S43" s="36"/>
      <c r="T43" s="37"/>
      <c r="U43" s="36"/>
      <c r="V43" s="36"/>
      <c r="W43" s="37"/>
      <c r="X43" s="36"/>
      <c r="Y43" s="36"/>
      <c r="Z43" s="37"/>
      <c r="AA43" s="36"/>
      <c r="AB43" s="36"/>
      <c r="AC43" s="37"/>
      <c r="AD43" s="36"/>
      <c r="AE43" s="36"/>
      <c r="AF43" s="37"/>
      <c r="AG43" s="36"/>
      <c r="AH43" s="36"/>
      <c r="AI43" s="37"/>
      <c r="AJ43" s="36"/>
      <c r="AK43" s="36"/>
      <c r="AL43" s="37"/>
      <c r="AM43" s="36"/>
      <c r="AN43" s="36"/>
      <c r="AO43" s="37"/>
      <c r="AP43" s="36"/>
      <c r="AQ43" s="36"/>
      <c r="AR43" s="37"/>
      <c r="AS43" s="36"/>
      <c r="AT43" s="36"/>
      <c r="AU43" s="37"/>
      <c r="AV43" s="36"/>
      <c r="AW43" s="36"/>
      <c r="AX43" s="37"/>
      <c r="AY43" s="36"/>
      <c r="AZ43" s="36"/>
      <c r="BA43" s="37"/>
      <c r="BB43" s="36"/>
      <c r="BC43" s="36"/>
      <c r="BD43" s="37"/>
      <c r="BE43" s="36"/>
    </row>
    <row r="44" spans="1:57" s="13" customFormat="1" ht="21" customHeight="1">
      <c r="A44" s="16" t="s">
        <v>45</v>
      </c>
      <c r="B44" s="16"/>
      <c r="C44" s="16"/>
      <c r="D44" s="16"/>
      <c r="E44" s="16"/>
      <c r="F44" s="16"/>
      <c r="G44" s="17"/>
      <c r="H44" s="124">
        <f aca="true" t="shared" si="21" ref="H44:BE44">H40+H42</f>
        <v>3476389.3238095236</v>
      </c>
      <c r="I44" s="124">
        <f t="shared" si="21"/>
        <v>3476389.3238095236</v>
      </c>
      <c r="J44" s="89">
        <f t="shared" si="21"/>
        <v>3476389.3238095236</v>
      </c>
      <c r="K44" s="89">
        <f t="shared" si="21"/>
        <v>3476389.3238095236</v>
      </c>
      <c r="L44" s="89">
        <f t="shared" si="21"/>
        <v>3476389.3238095236</v>
      </c>
      <c r="M44" s="89">
        <f t="shared" si="21"/>
        <v>3476389.3238095236</v>
      </c>
      <c r="N44" s="89">
        <f t="shared" si="21"/>
        <v>3476389.3238095236</v>
      </c>
      <c r="O44" s="89">
        <f t="shared" si="21"/>
        <v>4680439.323809523</v>
      </c>
      <c r="P44" s="89">
        <f t="shared" si="21"/>
        <v>4680439.323809523</v>
      </c>
      <c r="Q44" s="125">
        <f t="shared" si="21"/>
        <v>4680439.323809523</v>
      </c>
      <c r="R44" s="89">
        <f t="shared" si="21"/>
        <v>4680439.323809523</v>
      </c>
      <c r="S44" s="89">
        <f t="shared" si="21"/>
        <v>4680439.323809523</v>
      </c>
      <c r="T44" s="125">
        <f t="shared" si="21"/>
        <v>4680439.323809523</v>
      </c>
      <c r="U44" s="89">
        <f t="shared" si="21"/>
        <v>4680439.323809523</v>
      </c>
      <c r="V44" s="89">
        <f t="shared" si="21"/>
        <v>4680439.323809523</v>
      </c>
      <c r="W44" s="125">
        <f t="shared" si="21"/>
        <v>4680439.323809523</v>
      </c>
      <c r="X44" s="89">
        <f t="shared" si="21"/>
        <v>4680439.323809523</v>
      </c>
      <c r="Y44" s="89">
        <f t="shared" si="21"/>
        <v>4680439.323809523</v>
      </c>
      <c r="Z44" s="125">
        <f t="shared" si="21"/>
        <v>4680439.323809523</v>
      </c>
      <c r="AA44" s="89">
        <f t="shared" si="21"/>
        <v>4680439.323809523</v>
      </c>
      <c r="AB44" s="89">
        <f t="shared" si="21"/>
        <v>4680439.323809523</v>
      </c>
      <c r="AC44" s="125">
        <f t="shared" si="21"/>
        <v>4680439.323809523</v>
      </c>
      <c r="AD44" s="89">
        <f t="shared" si="21"/>
        <v>4680439.323809523</v>
      </c>
      <c r="AE44" s="89">
        <f t="shared" si="21"/>
        <v>4680439.323809523</v>
      </c>
      <c r="AF44" s="125">
        <f t="shared" si="21"/>
        <v>4680439.323809523</v>
      </c>
      <c r="AG44" s="89">
        <f t="shared" si="21"/>
        <v>4680439.323809523</v>
      </c>
      <c r="AH44" s="89">
        <f t="shared" si="21"/>
        <v>4680439.323809523</v>
      </c>
      <c r="AI44" s="125">
        <f t="shared" si="21"/>
        <v>4680439.323809523</v>
      </c>
      <c r="AJ44" s="89">
        <f t="shared" si="21"/>
        <v>4680439.323809523</v>
      </c>
      <c r="AK44" s="89">
        <f t="shared" si="21"/>
        <v>4680439.323809523</v>
      </c>
      <c r="AL44" s="125">
        <f t="shared" si="21"/>
        <v>4680439.323809523</v>
      </c>
      <c r="AM44" s="89">
        <f t="shared" si="21"/>
        <v>4680439.323809523</v>
      </c>
      <c r="AN44" s="89">
        <f t="shared" si="21"/>
        <v>4680439.323809523</v>
      </c>
      <c r="AO44" s="125">
        <f t="shared" si="21"/>
        <v>4680439.323809523</v>
      </c>
      <c r="AP44" s="89">
        <f t="shared" si="21"/>
        <v>4680439.323809523</v>
      </c>
      <c r="AQ44" s="89">
        <f t="shared" si="21"/>
        <v>4680439.323809523</v>
      </c>
      <c r="AR44" s="125">
        <f t="shared" si="21"/>
        <v>4680439.323809523</v>
      </c>
      <c r="AS44" s="89">
        <f t="shared" si="21"/>
        <v>4680439.323809523</v>
      </c>
      <c r="AT44" s="89">
        <f t="shared" si="21"/>
        <v>4680439.323809523</v>
      </c>
      <c r="AU44" s="125">
        <f t="shared" si="21"/>
        <v>4680439.323809523</v>
      </c>
      <c r="AV44" s="89">
        <f t="shared" si="21"/>
        <v>4680439.323809523</v>
      </c>
      <c r="AW44" s="89">
        <f t="shared" si="21"/>
        <v>4680439.323809523</v>
      </c>
      <c r="AX44" s="125">
        <f t="shared" si="21"/>
        <v>4680439.323809523</v>
      </c>
      <c r="AY44" s="89">
        <f t="shared" si="21"/>
        <v>4680439.323809523</v>
      </c>
      <c r="AZ44" s="89">
        <f t="shared" si="21"/>
        <v>4680439.323809523</v>
      </c>
      <c r="BA44" s="125">
        <f t="shared" si="21"/>
        <v>4680439.323809523</v>
      </c>
      <c r="BB44" s="89">
        <f t="shared" si="21"/>
        <v>4680439.323809523</v>
      </c>
      <c r="BC44" s="89">
        <f t="shared" si="21"/>
        <v>4680439.323809523</v>
      </c>
      <c r="BD44" s="125">
        <f t="shared" si="21"/>
        <v>4680439.323809523</v>
      </c>
      <c r="BE44" s="89">
        <f t="shared" si="21"/>
        <v>4680439.323809523</v>
      </c>
    </row>
    <row r="45" spans="4:6" s="13" customFormat="1" ht="15.75">
      <c r="D45" s="22"/>
      <c r="E45" s="22"/>
      <c r="F45" s="22"/>
    </row>
    <row r="46" spans="4:6" s="13" customFormat="1" ht="15.75">
      <c r="D46" s="22"/>
      <c r="E46" s="22"/>
      <c r="F46" s="22"/>
    </row>
    <row r="47" spans="1:6" s="13" customFormat="1" ht="15.75">
      <c r="A47" s="23" t="s">
        <v>16</v>
      </c>
      <c r="B47" s="23"/>
      <c r="D47" s="23"/>
      <c r="E47" s="23"/>
      <c r="F47" s="24"/>
    </row>
    <row r="48" spans="1:11" s="13" customFormat="1" ht="18">
      <c r="A48" s="248" t="s">
        <v>111</v>
      </c>
      <c r="B48" s="248"/>
      <c r="C48" s="248"/>
      <c r="D48" s="248"/>
      <c r="E48" s="248"/>
      <c r="F48" s="248"/>
      <c r="G48" s="248"/>
      <c r="H48" s="248"/>
      <c r="I48" s="248"/>
      <c r="J48" s="248"/>
      <c r="K48" s="248"/>
    </row>
    <row r="49" spans="1:6" s="13" customFormat="1" ht="18">
      <c r="A49" s="126" t="s">
        <v>235</v>
      </c>
      <c r="B49" s="26"/>
      <c r="D49" s="26"/>
      <c r="E49" s="26"/>
      <c r="F49" s="26"/>
    </row>
    <row r="50" spans="1:57" s="13" customFormat="1" ht="18">
      <c r="A50" s="248" t="s">
        <v>236</v>
      </c>
      <c r="B50" s="248"/>
      <c r="C50" s="248"/>
      <c r="D50" s="248"/>
      <c r="E50" s="248"/>
      <c r="F50" s="248"/>
      <c r="G50" s="248"/>
      <c r="H50" s="248"/>
      <c r="I50" s="248"/>
      <c r="J50" s="248"/>
      <c r="K50" s="248"/>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row>
    <row r="51" spans="1:57" s="13" customFormat="1" ht="31.5" customHeight="1">
      <c r="A51" s="248" t="s">
        <v>237</v>
      </c>
      <c r="B51" s="248"/>
      <c r="C51" s="248"/>
      <c r="D51" s="248"/>
      <c r="E51" s="248"/>
      <c r="F51" s="248"/>
      <c r="G51" s="248"/>
      <c r="H51" s="248"/>
      <c r="I51" s="248"/>
      <c r="J51" s="248"/>
      <c r="K51" s="248"/>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row>
    <row r="52" spans="1:57" s="13" customFormat="1" ht="18">
      <c r="A52" s="248" t="s">
        <v>238</v>
      </c>
      <c r="B52" s="248"/>
      <c r="C52" s="248"/>
      <c r="D52" s="248"/>
      <c r="E52" s="248"/>
      <c r="F52" s="248"/>
      <c r="G52" s="248"/>
      <c r="H52" s="248"/>
      <c r="I52" s="248"/>
      <c r="J52" s="248"/>
      <c r="K52" s="248"/>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row>
    <row r="53" spans="1:57" s="13" customFormat="1" ht="18">
      <c r="A53" s="248" t="s">
        <v>113</v>
      </c>
      <c r="B53" s="248"/>
      <c r="C53" s="248"/>
      <c r="D53" s="248"/>
      <c r="E53" s="248"/>
      <c r="F53" s="248"/>
      <c r="G53" s="248"/>
      <c r="H53" s="248"/>
      <c r="I53" s="248"/>
      <c r="J53" s="248"/>
      <c r="K53" s="248"/>
      <c r="L53" s="248"/>
      <c r="M53" s="248"/>
      <c r="N53" s="248"/>
      <c r="O53" s="248"/>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row>
    <row r="54" spans="1:15" s="13" customFormat="1" ht="17.25" customHeight="1">
      <c r="A54" s="248" t="s">
        <v>114</v>
      </c>
      <c r="B54" s="248"/>
      <c r="C54" s="248"/>
      <c r="D54" s="248"/>
      <c r="E54" s="248"/>
      <c r="F54" s="248"/>
      <c r="G54" s="248"/>
      <c r="H54" s="248"/>
      <c r="I54" s="248"/>
      <c r="J54" s="248"/>
      <c r="K54" s="248"/>
      <c r="L54" s="248"/>
      <c r="M54" s="248"/>
      <c r="N54" s="248"/>
      <c r="O54" s="248"/>
    </row>
    <row r="55" spans="1:6" s="13" customFormat="1" ht="15.75">
      <c r="A55" s="3" t="s">
        <v>248</v>
      </c>
      <c r="D55" s="22"/>
      <c r="E55" s="22"/>
      <c r="F55" s="22"/>
    </row>
    <row r="56" spans="1:6" s="13" customFormat="1" ht="15.75">
      <c r="A56" s="3" t="s">
        <v>247</v>
      </c>
      <c r="D56" s="22"/>
      <c r="E56" s="22"/>
      <c r="F56" s="22"/>
    </row>
    <row r="57" spans="4:6" s="13" customFormat="1" ht="15.75">
      <c r="D57" s="22"/>
      <c r="E57" s="22"/>
      <c r="F57" s="22"/>
    </row>
    <row r="58" spans="4:6" s="13" customFormat="1" ht="15.75">
      <c r="D58" s="22"/>
      <c r="E58" s="22"/>
      <c r="F58" s="22"/>
    </row>
    <row r="59" spans="4:6" s="3" customFormat="1" ht="12.75">
      <c r="D59" s="14"/>
      <c r="E59" s="14"/>
      <c r="F59" s="14"/>
    </row>
    <row r="60" spans="4:6" s="3" customFormat="1" ht="12.75">
      <c r="D60" s="14"/>
      <c r="E60" s="14"/>
      <c r="F60" s="14"/>
    </row>
    <row r="61" spans="4:6" s="3" customFormat="1" ht="12.75">
      <c r="D61" s="14"/>
      <c r="E61" s="14"/>
      <c r="F61" s="14"/>
    </row>
    <row r="62" spans="4:6" s="3" customFormat="1" ht="12.75">
      <c r="D62" s="14"/>
      <c r="E62" s="14"/>
      <c r="F62" s="14"/>
    </row>
    <row r="63" spans="4:6" s="3" customFormat="1" ht="12.75">
      <c r="D63" s="14"/>
      <c r="E63" s="14"/>
      <c r="F63" s="14"/>
    </row>
    <row r="64" spans="4:6" s="3" customFormat="1" ht="12.75">
      <c r="D64" s="14"/>
      <c r="E64" s="14"/>
      <c r="F64" s="14"/>
    </row>
    <row r="65" spans="4:6" s="3" customFormat="1" ht="12.75">
      <c r="D65" s="14"/>
      <c r="E65" s="14"/>
      <c r="F65" s="14"/>
    </row>
    <row r="66" spans="4:6" s="3" customFormat="1" ht="12.75">
      <c r="D66" s="14"/>
      <c r="E66" s="14"/>
      <c r="F66" s="14"/>
    </row>
    <row r="67" spans="4:6" s="3" customFormat="1" ht="12.75">
      <c r="D67" s="14"/>
      <c r="E67" s="14"/>
      <c r="F67" s="14"/>
    </row>
    <row r="68" spans="4:6" s="3" customFormat="1" ht="12.75">
      <c r="D68" s="14"/>
      <c r="E68" s="14"/>
      <c r="F68" s="14"/>
    </row>
    <row r="69" spans="4:6" s="3" customFormat="1" ht="12.75">
      <c r="D69" s="14"/>
      <c r="E69" s="14"/>
      <c r="F69" s="14"/>
    </row>
    <row r="70" spans="4:6" s="3" customFormat="1" ht="12.75">
      <c r="D70" s="14"/>
      <c r="E70" s="14"/>
      <c r="F70" s="14"/>
    </row>
    <row r="71" spans="4:6" s="3" customFormat="1" ht="12.75">
      <c r="D71" s="14"/>
      <c r="E71" s="14"/>
      <c r="F71" s="14"/>
    </row>
    <row r="72" spans="4:6" s="3" customFormat="1" ht="12.75">
      <c r="D72" s="14"/>
      <c r="E72" s="14"/>
      <c r="F72" s="14"/>
    </row>
    <row r="73" spans="4:6" s="3" customFormat="1" ht="12.75">
      <c r="D73" s="14"/>
      <c r="E73" s="14"/>
      <c r="F73" s="14"/>
    </row>
  </sheetData>
  <sheetProtection/>
  <mergeCells count="9">
    <mergeCell ref="A52:K52"/>
    <mergeCell ref="A53:O53"/>
    <mergeCell ref="A54:O54"/>
    <mergeCell ref="A2:IV2"/>
    <mergeCell ref="A3:IV3"/>
    <mergeCell ref="H4:BE4"/>
    <mergeCell ref="A48:K48"/>
    <mergeCell ref="A50:K50"/>
    <mergeCell ref="A51:K5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E106"/>
  <sheetViews>
    <sheetView zoomScalePageLayoutView="0" workbookViewId="0" topLeftCell="A1">
      <selection activeCell="A1" sqref="A1"/>
    </sheetView>
  </sheetViews>
  <sheetFormatPr defaultColWidth="9.140625" defaultRowHeight="12.75"/>
  <cols>
    <col min="1" max="1" width="61.140625" style="1" customWidth="1"/>
    <col min="2" max="2" width="42.8515625" style="1" customWidth="1"/>
    <col min="3" max="3" width="38.57421875" style="1" hidden="1" customWidth="1"/>
    <col min="4" max="4" width="10.421875" style="2" bestFit="1" customWidth="1"/>
    <col min="5" max="5" width="5.140625" style="2" bestFit="1" customWidth="1"/>
    <col min="6" max="6" width="15.8515625" style="2" bestFit="1" customWidth="1"/>
    <col min="7" max="57" width="13.140625" style="1" customWidth="1"/>
    <col min="58" max="16384" width="9.140625" style="1" customWidth="1"/>
  </cols>
  <sheetData>
    <row r="1" spans="1:53" s="3" customFormat="1" ht="26.25">
      <c r="A1" s="7" t="s">
        <v>100</v>
      </c>
      <c r="B1" s="8"/>
      <c r="C1" s="8"/>
      <c r="D1" s="10"/>
      <c r="E1" s="10"/>
      <c r="F1" s="10"/>
      <c r="G1" s="10"/>
      <c r="H1" s="10"/>
      <c r="I1" s="10"/>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236" customFormat="1" ht="21">
      <c r="A2" s="236" t="s">
        <v>99</v>
      </c>
    </row>
    <row r="3" s="236" customFormat="1" ht="21.75" thickBot="1">
      <c r="A3" s="236" t="s">
        <v>245</v>
      </c>
    </row>
    <row r="4" spans="1:57" s="13" customFormat="1" ht="14.25" customHeight="1" thickBot="1">
      <c r="A4" s="20"/>
      <c r="B4" s="20"/>
      <c r="C4" s="20"/>
      <c r="D4" s="21"/>
      <c r="E4" s="21"/>
      <c r="F4" s="21"/>
      <c r="G4" s="20"/>
      <c r="H4" s="237" t="s">
        <v>59</v>
      </c>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9"/>
    </row>
    <row r="5" spans="1:57" s="13" customFormat="1" ht="20.25" customHeight="1" thickBot="1">
      <c r="A5" s="27" t="s">
        <v>32</v>
      </c>
      <c r="B5" s="28" t="s">
        <v>55</v>
      </c>
      <c r="C5" s="13" t="s">
        <v>60</v>
      </c>
      <c r="D5" s="29" t="s">
        <v>13</v>
      </c>
      <c r="E5" s="219" t="s">
        <v>33</v>
      </c>
      <c r="F5" s="29" t="s">
        <v>40</v>
      </c>
      <c r="G5" s="220" t="s">
        <v>15</v>
      </c>
      <c r="H5" s="92">
        <v>1</v>
      </c>
      <c r="I5" s="92">
        <v>2</v>
      </c>
      <c r="J5" s="92">
        <v>3</v>
      </c>
      <c r="K5" s="92">
        <v>4</v>
      </c>
      <c r="L5" s="92">
        <v>5</v>
      </c>
      <c r="M5" s="92">
        <v>6</v>
      </c>
      <c r="N5" s="92">
        <v>7</v>
      </c>
      <c r="O5" s="92">
        <v>8</v>
      </c>
      <c r="P5" s="92">
        <v>9</v>
      </c>
      <c r="Q5" s="92">
        <v>10</v>
      </c>
      <c r="R5" s="92">
        <v>11</v>
      </c>
      <c r="S5" s="92">
        <v>12</v>
      </c>
      <c r="T5" s="92">
        <v>13</v>
      </c>
      <c r="U5" s="92">
        <v>14</v>
      </c>
      <c r="V5" s="92">
        <v>15</v>
      </c>
      <c r="W5" s="92">
        <v>16</v>
      </c>
      <c r="X5" s="92">
        <v>17</v>
      </c>
      <c r="Y5" s="92">
        <v>18</v>
      </c>
      <c r="Z5" s="92">
        <v>19</v>
      </c>
      <c r="AA5" s="92">
        <v>20</v>
      </c>
      <c r="AB5" s="92">
        <v>21</v>
      </c>
      <c r="AC5" s="92">
        <v>22</v>
      </c>
      <c r="AD5" s="92">
        <v>23</v>
      </c>
      <c r="AE5" s="92">
        <v>24</v>
      </c>
      <c r="AF5" s="92">
        <v>25</v>
      </c>
      <c r="AG5" s="92">
        <v>26</v>
      </c>
      <c r="AH5" s="92">
        <v>27</v>
      </c>
      <c r="AI5" s="92">
        <v>28</v>
      </c>
      <c r="AJ5" s="92">
        <v>29</v>
      </c>
      <c r="AK5" s="92">
        <v>30</v>
      </c>
      <c r="AL5" s="92">
        <v>31</v>
      </c>
      <c r="AM5" s="92">
        <v>32</v>
      </c>
      <c r="AN5" s="92">
        <v>33</v>
      </c>
      <c r="AO5" s="92">
        <v>34</v>
      </c>
      <c r="AP5" s="92">
        <v>35</v>
      </c>
      <c r="AQ5" s="92">
        <v>36</v>
      </c>
      <c r="AR5" s="92">
        <v>37</v>
      </c>
      <c r="AS5" s="92">
        <v>38</v>
      </c>
      <c r="AT5" s="92">
        <v>39</v>
      </c>
      <c r="AU5" s="92">
        <v>40</v>
      </c>
      <c r="AV5" s="92">
        <v>41</v>
      </c>
      <c r="AW5" s="92">
        <v>42</v>
      </c>
      <c r="AX5" s="92">
        <v>43</v>
      </c>
      <c r="AY5" s="92">
        <v>44</v>
      </c>
      <c r="AZ5" s="92">
        <v>45</v>
      </c>
      <c r="BA5" s="92">
        <v>46</v>
      </c>
      <c r="BB5" s="92">
        <v>47</v>
      </c>
      <c r="BC5" s="92">
        <v>48</v>
      </c>
      <c r="BD5" s="92">
        <v>49</v>
      </c>
      <c r="BE5" s="92">
        <v>50</v>
      </c>
    </row>
    <row r="6" spans="1:57" s="13" customFormat="1" ht="15.75">
      <c r="A6" s="38" t="s">
        <v>9</v>
      </c>
      <c r="B6" s="18"/>
      <c r="C6" s="13" t="s">
        <v>84</v>
      </c>
      <c r="D6" s="71">
        <v>58</v>
      </c>
      <c r="E6" s="19" t="s">
        <v>83</v>
      </c>
      <c r="F6" s="48">
        <v>120000</v>
      </c>
      <c r="G6" s="98">
        <f>F6*D6*3/10</f>
        <v>2088000</v>
      </c>
      <c r="H6" s="98">
        <f>D6*F6</f>
        <v>6960000</v>
      </c>
      <c r="I6" s="48"/>
      <c r="J6" s="48">
        <f>H6</f>
        <v>6960000</v>
      </c>
      <c r="K6" s="48"/>
      <c r="L6" s="48"/>
      <c r="M6" s="48"/>
      <c r="N6" s="48"/>
      <c r="O6" s="48">
        <f>J6</f>
        <v>6960000</v>
      </c>
      <c r="P6" s="48"/>
      <c r="Q6" s="73"/>
      <c r="R6" s="48"/>
      <c r="S6" s="48"/>
      <c r="T6" s="73">
        <f>J6</f>
        <v>6960000</v>
      </c>
      <c r="V6" s="48"/>
      <c r="W6" s="48"/>
      <c r="X6" s="48"/>
      <c r="Y6" s="73">
        <f>J6</f>
        <v>6960000</v>
      </c>
      <c r="Z6" s="48"/>
      <c r="AA6" s="48"/>
      <c r="AB6" s="48"/>
      <c r="AC6" s="73"/>
      <c r="AD6" s="48">
        <f>J6</f>
        <v>6960000</v>
      </c>
      <c r="AE6" s="48"/>
      <c r="AF6" s="48"/>
      <c r="AG6" s="73"/>
      <c r="AH6" s="48"/>
      <c r="AI6" s="48">
        <f>J6</f>
        <v>6960000</v>
      </c>
      <c r="AJ6" s="48"/>
      <c r="AK6" s="73"/>
      <c r="AL6" s="48"/>
      <c r="AM6" s="48"/>
      <c r="AN6" s="48">
        <f>J6</f>
        <v>6960000</v>
      </c>
      <c r="AO6" s="73"/>
      <c r="AP6" s="48"/>
      <c r="AQ6" s="48"/>
      <c r="AR6" s="48"/>
      <c r="AS6" s="73">
        <f>J6</f>
        <v>6960000</v>
      </c>
      <c r="AT6" s="48"/>
      <c r="AU6" s="48"/>
      <c r="AV6" s="48"/>
      <c r="AW6" s="73"/>
      <c r="AX6" s="48">
        <f>J6</f>
        <v>6960000</v>
      </c>
      <c r="AY6" s="48"/>
      <c r="AZ6" s="48"/>
      <c r="BA6" s="73"/>
      <c r="BB6" s="48"/>
      <c r="BC6" s="48">
        <f>J6</f>
        <v>6960000</v>
      </c>
      <c r="BD6" s="48"/>
      <c r="BE6" s="73"/>
    </row>
    <row r="7" spans="4:57" s="13" customFormat="1" ht="15.75">
      <c r="D7" s="22"/>
      <c r="E7" s="22"/>
      <c r="F7" s="22"/>
      <c r="Q7" s="97"/>
      <c r="U7" s="97"/>
      <c r="Y7" s="97"/>
      <c r="AC7" s="97"/>
      <c r="AG7" s="97"/>
      <c r="AK7" s="97"/>
      <c r="AO7" s="97"/>
      <c r="AS7" s="97"/>
      <c r="AW7" s="97"/>
      <c r="BA7" s="97"/>
      <c r="BE7" s="97"/>
    </row>
    <row r="8" spans="1:57" s="13" customFormat="1" ht="21" customHeight="1">
      <c r="A8" s="259" t="s">
        <v>75</v>
      </c>
      <c r="B8" s="260"/>
      <c r="C8" s="260"/>
      <c r="D8" s="260"/>
      <c r="E8" s="260"/>
      <c r="F8" s="260"/>
      <c r="G8" s="261"/>
      <c r="H8" s="228">
        <f>H6*0.1</f>
        <v>696000</v>
      </c>
      <c r="I8" s="228">
        <f aca="true" t="shared" si="0" ref="I8:BE8">I6*0.1</f>
        <v>0</v>
      </c>
      <c r="J8" s="228">
        <f t="shared" si="0"/>
        <v>696000</v>
      </c>
      <c r="K8" s="228">
        <f t="shared" si="0"/>
        <v>0</v>
      </c>
      <c r="L8" s="228">
        <f t="shared" si="0"/>
        <v>0</v>
      </c>
      <c r="M8" s="228">
        <f t="shared" si="0"/>
        <v>0</v>
      </c>
      <c r="N8" s="228">
        <f t="shared" si="0"/>
        <v>0</v>
      </c>
      <c r="O8" s="228">
        <f t="shared" si="0"/>
        <v>696000</v>
      </c>
      <c r="P8" s="228">
        <f t="shared" si="0"/>
        <v>0</v>
      </c>
      <c r="Q8" s="228">
        <f t="shared" si="0"/>
        <v>0</v>
      </c>
      <c r="R8" s="228">
        <f t="shared" si="0"/>
        <v>0</v>
      </c>
      <c r="S8" s="228">
        <f t="shared" si="0"/>
        <v>0</v>
      </c>
      <c r="T8" s="228">
        <f t="shared" si="0"/>
        <v>696000</v>
      </c>
      <c r="U8" s="228">
        <f t="shared" si="0"/>
        <v>0</v>
      </c>
      <c r="V8" s="228">
        <f t="shared" si="0"/>
        <v>0</v>
      </c>
      <c r="W8" s="228">
        <f t="shared" si="0"/>
        <v>0</v>
      </c>
      <c r="X8" s="228">
        <f t="shared" si="0"/>
        <v>0</v>
      </c>
      <c r="Y8" s="228">
        <f t="shared" si="0"/>
        <v>696000</v>
      </c>
      <c r="Z8" s="228">
        <f t="shared" si="0"/>
        <v>0</v>
      </c>
      <c r="AA8" s="228">
        <f t="shared" si="0"/>
        <v>0</v>
      </c>
      <c r="AB8" s="228">
        <f t="shared" si="0"/>
        <v>0</v>
      </c>
      <c r="AC8" s="228">
        <f t="shared" si="0"/>
        <v>0</v>
      </c>
      <c r="AD8" s="228">
        <f t="shared" si="0"/>
        <v>696000</v>
      </c>
      <c r="AE8" s="228">
        <f t="shared" si="0"/>
        <v>0</v>
      </c>
      <c r="AF8" s="228">
        <f t="shared" si="0"/>
        <v>0</v>
      </c>
      <c r="AG8" s="228">
        <f t="shared" si="0"/>
        <v>0</v>
      </c>
      <c r="AH8" s="228">
        <f t="shared" si="0"/>
        <v>0</v>
      </c>
      <c r="AI8" s="228">
        <f t="shared" si="0"/>
        <v>696000</v>
      </c>
      <c r="AJ8" s="228">
        <f t="shared" si="0"/>
        <v>0</v>
      </c>
      <c r="AK8" s="228">
        <f t="shared" si="0"/>
        <v>0</v>
      </c>
      <c r="AL8" s="228">
        <f t="shared" si="0"/>
        <v>0</v>
      </c>
      <c r="AM8" s="228">
        <f t="shared" si="0"/>
        <v>0</v>
      </c>
      <c r="AN8" s="228">
        <f t="shared" si="0"/>
        <v>696000</v>
      </c>
      <c r="AO8" s="228">
        <f t="shared" si="0"/>
        <v>0</v>
      </c>
      <c r="AP8" s="228">
        <f t="shared" si="0"/>
        <v>0</v>
      </c>
      <c r="AQ8" s="228">
        <f t="shared" si="0"/>
        <v>0</v>
      </c>
      <c r="AR8" s="228">
        <f t="shared" si="0"/>
        <v>0</v>
      </c>
      <c r="AS8" s="228">
        <f t="shared" si="0"/>
        <v>696000</v>
      </c>
      <c r="AT8" s="228">
        <f t="shared" si="0"/>
        <v>0</v>
      </c>
      <c r="AU8" s="228">
        <f t="shared" si="0"/>
        <v>0</v>
      </c>
      <c r="AV8" s="228">
        <f t="shared" si="0"/>
        <v>0</v>
      </c>
      <c r="AW8" s="228">
        <f t="shared" si="0"/>
        <v>0</v>
      </c>
      <c r="AX8" s="228">
        <f t="shared" si="0"/>
        <v>696000</v>
      </c>
      <c r="AY8" s="228">
        <f t="shared" si="0"/>
        <v>0</v>
      </c>
      <c r="AZ8" s="228">
        <f t="shared" si="0"/>
        <v>0</v>
      </c>
      <c r="BA8" s="228">
        <f t="shared" si="0"/>
        <v>0</v>
      </c>
      <c r="BB8" s="228">
        <f t="shared" si="0"/>
        <v>0</v>
      </c>
      <c r="BC8" s="228">
        <f t="shared" si="0"/>
        <v>696000</v>
      </c>
      <c r="BD8" s="228">
        <f t="shared" si="0"/>
        <v>0</v>
      </c>
      <c r="BE8" s="228">
        <f t="shared" si="0"/>
        <v>0</v>
      </c>
    </row>
    <row r="9" spans="4:57" s="13" customFormat="1" ht="15.75">
      <c r="D9" s="22"/>
      <c r="E9" s="22"/>
      <c r="F9" s="22"/>
      <c r="Q9" s="97"/>
      <c r="U9" s="97"/>
      <c r="Y9" s="97"/>
      <c r="AC9" s="97"/>
      <c r="AG9" s="97"/>
      <c r="AK9" s="97"/>
      <c r="AO9" s="97"/>
      <c r="AS9" s="97"/>
      <c r="AW9" s="97"/>
      <c r="BA9" s="97"/>
      <c r="BE9" s="97"/>
    </row>
    <row r="10" spans="1:57" s="13" customFormat="1" ht="21" customHeight="1">
      <c r="A10" s="253" t="s">
        <v>58</v>
      </c>
      <c r="B10" s="254"/>
      <c r="C10" s="254"/>
      <c r="D10" s="254"/>
      <c r="E10" s="254"/>
      <c r="F10" s="254"/>
      <c r="G10" s="262"/>
      <c r="H10" s="89">
        <f>H6+H8</f>
        <v>7656000</v>
      </c>
      <c r="I10" s="89">
        <f aca="true" t="shared" si="1" ref="I10:BE10">I6+I8</f>
        <v>0</v>
      </c>
      <c r="J10" s="89">
        <f t="shared" si="1"/>
        <v>7656000</v>
      </c>
      <c r="K10" s="89">
        <f t="shared" si="1"/>
        <v>0</v>
      </c>
      <c r="L10" s="89">
        <f t="shared" si="1"/>
        <v>0</v>
      </c>
      <c r="M10" s="89">
        <f t="shared" si="1"/>
        <v>0</v>
      </c>
      <c r="N10" s="89">
        <f t="shared" si="1"/>
        <v>0</v>
      </c>
      <c r="O10" s="89">
        <f t="shared" si="1"/>
        <v>7656000</v>
      </c>
      <c r="P10" s="89">
        <f t="shared" si="1"/>
        <v>0</v>
      </c>
      <c r="Q10" s="89">
        <f t="shared" si="1"/>
        <v>0</v>
      </c>
      <c r="R10" s="89">
        <f t="shared" si="1"/>
        <v>0</v>
      </c>
      <c r="S10" s="89">
        <f t="shared" si="1"/>
        <v>0</v>
      </c>
      <c r="T10" s="89">
        <f t="shared" si="1"/>
        <v>7656000</v>
      </c>
      <c r="U10" s="89">
        <f t="shared" si="1"/>
        <v>0</v>
      </c>
      <c r="V10" s="89">
        <f t="shared" si="1"/>
        <v>0</v>
      </c>
      <c r="W10" s="89">
        <f t="shared" si="1"/>
        <v>0</v>
      </c>
      <c r="X10" s="89">
        <f t="shared" si="1"/>
        <v>0</v>
      </c>
      <c r="Y10" s="89">
        <f t="shared" si="1"/>
        <v>7656000</v>
      </c>
      <c r="Z10" s="89">
        <f t="shared" si="1"/>
        <v>0</v>
      </c>
      <c r="AA10" s="89">
        <f t="shared" si="1"/>
        <v>0</v>
      </c>
      <c r="AB10" s="89">
        <f t="shared" si="1"/>
        <v>0</v>
      </c>
      <c r="AC10" s="89">
        <f t="shared" si="1"/>
        <v>0</v>
      </c>
      <c r="AD10" s="89">
        <f t="shared" si="1"/>
        <v>7656000</v>
      </c>
      <c r="AE10" s="89">
        <f t="shared" si="1"/>
        <v>0</v>
      </c>
      <c r="AF10" s="89">
        <f t="shared" si="1"/>
        <v>0</v>
      </c>
      <c r="AG10" s="89">
        <f t="shared" si="1"/>
        <v>0</v>
      </c>
      <c r="AH10" s="89">
        <f t="shared" si="1"/>
        <v>0</v>
      </c>
      <c r="AI10" s="89">
        <f t="shared" si="1"/>
        <v>7656000</v>
      </c>
      <c r="AJ10" s="89">
        <f t="shared" si="1"/>
        <v>0</v>
      </c>
      <c r="AK10" s="89">
        <f t="shared" si="1"/>
        <v>0</v>
      </c>
      <c r="AL10" s="89">
        <f t="shared" si="1"/>
        <v>0</v>
      </c>
      <c r="AM10" s="89">
        <f t="shared" si="1"/>
        <v>0</v>
      </c>
      <c r="AN10" s="89">
        <f t="shared" si="1"/>
        <v>7656000</v>
      </c>
      <c r="AO10" s="89">
        <f t="shared" si="1"/>
        <v>0</v>
      </c>
      <c r="AP10" s="89">
        <f t="shared" si="1"/>
        <v>0</v>
      </c>
      <c r="AQ10" s="89">
        <f t="shared" si="1"/>
        <v>0</v>
      </c>
      <c r="AR10" s="89">
        <f t="shared" si="1"/>
        <v>0</v>
      </c>
      <c r="AS10" s="89">
        <f t="shared" si="1"/>
        <v>7656000</v>
      </c>
      <c r="AT10" s="89">
        <f t="shared" si="1"/>
        <v>0</v>
      </c>
      <c r="AU10" s="89">
        <f t="shared" si="1"/>
        <v>0</v>
      </c>
      <c r="AV10" s="89">
        <f t="shared" si="1"/>
        <v>0</v>
      </c>
      <c r="AW10" s="89">
        <f t="shared" si="1"/>
        <v>0</v>
      </c>
      <c r="AX10" s="89">
        <f t="shared" si="1"/>
        <v>7656000</v>
      </c>
      <c r="AY10" s="89">
        <f t="shared" si="1"/>
        <v>0</v>
      </c>
      <c r="AZ10" s="89">
        <f t="shared" si="1"/>
        <v>0</v>
      </c>
      <c r="BA10" s="89">
        <f t="shared" si="1"/>
        <v>0</v>
      </c>
      <c r="BB10" s="89">
        <f t="shared" si="1"/>
        <v>0</v>
      </c>
      <c r="BC10" s="89">
        <f t="shared" si="1"/>
        <v>7656000</v>
      </c>
      <c r="BD10" s="89">
        <f t="shared" si="1"/>
        <v>0</v>
      </c>
      <c r="BE10" s="89">
        <f t="shared" si="1"/>
        <v>0</v>
      </c>
    </row>
    <row r="11" spans="4:6" s="13" customFormat="1" ht="15.75">
      <c r="D11" s="22"/>
      <c r="E11" s="22"/>
      <c r="F11" s="22"/>
    </row>
    <row r="12" spans="4:6" s="13" customFormat="1" ht="15.75">
      <c r="D12" s="22"/>
      <c r="E12" s="22"/>
      <c r="F12" s="22"/>
    </row>
    <row r="13" spans="1:6" s="13" customFormat="1" ht="15.75">
      <c r="A13" s="240" t="s">
        <v>16</v>
      </c>
      <c r="B13" s="240"/>
      <c r="C13" s="240"/>
      <c r="D13" s="240"/>
      <c r="E13" s="240"/>
      <c r="F13" s="258"/>
    </row>
    <row r="14" s="248" customFormat="1" ht="23.25" customHeight="1">
      <c r="A14" s="248" t="s">
        <v>246</v>
      </c>
    </row>
    <row r="15" spans="1:6" s="3" customFormat="1" ht="23.25" customHeight="1">
      <c r="A15" s="3" t="s">
        <v>248</v>
      </c>
      <c r="D15" s="14"/>
      <c r="E15" s="14"/>
      <c r="F15" s="14"/>
    </row>
    <row r="16" spans="1:6" s="3" customFormat="1" ht="12.75">
      <c r="A16" s="3" t="s">
        <v>247</v>
      </c>
      <c r="D16" s="14"/>
      <c r="E16" s="14"/>
      <c r="F16" s="14"/>
    </row>
    <row r="17" spans="4:6" s="3" customFormat="1" ht="12.75">
      <c r="D17" s="14"/>
      <c r="E17" s="14"/>
      <c r="F17" s="14"/>
    </row>
    <row r="18" spans="4:6" s="3" customFormat="1" ht="12.75">
      <c r="D18" s="14"/>
      <c r="E18" s="14"/>
      <c r="F18" s="14"/>
    </row>
    <row r="19" spans="4:6" s="3" customFormat="1" ht="12.75">
      <c r="D19" s="14"/>
      <c r="E19" s="14"/>
      <c r="F19" s="14"/>
    </row>
    <row r="20" spans="4:6" s="3" customFormat="1" ht="12.75">
      <c r="D20" s="14"/>
      <c r="E20" s="14"/>
      <c r="F20" s="14"/>
    </row>
    <row r="21" spans="4:6" s="3" customFormat="1" ht="12.75">
      <c r="D21" s="14"/>
      <c r="E21" s="14"/>
      <c r="F21" s="14"/>
    </row>
    <row r="22" spans="4:6" s="3" customFormat="1" ht="12.75">
      <c r="D22" s="14"/>
      <c r="E22" s="14"/>
      <c r="F22" s="14"/>
    </row>
    <row r="23" spans="4:6" s="3" customFormat="1" ht="12.75">
      <c r="D23" s="14"/>
      <c r="E23" s="14"/>
      <c r="F23" s="14"/>
    </row>
    <row r="24" spans="4:6" s="3" customFormat="1" ht="12.75">
      <c r="D24" s="14"/>
      <c r="E24" s="14"/>
      <c r="F24" s="14"/>
    </row>
    <row r="25" spans="4:6" s="3" customFormat="1" ht="12.75">
      <c r="D25" s="14"/>
      <c r="E25" s="14"/>
      <c r="F25" s="14"/>
    </row>
    <row r="26" spans="4:6" s="3" customFormat="1" ht="12.75">
      <c r="D26" s="14"/>
      <c r="E26" s="14"/>
      <c r="F26" s="14"/>
    </row>
    <row r="27" spans="4:6" s="3" customFormat="1" ht="12.75">
      <c r="D27" s="14"/>
      <c r="E27" s="14"/>
      <c r="F27" s="14"/>
    </row>
    <row r="28" spans="4:6" s="3" customFormat="1" ht="12.75">
      <c r="D28" s="14"/>
      <c r="E28" s="14"/>
      <c r="F28" s="14"/>
    </row>
    <row r="29" spans="4:6" s="3" customFormat="1" ht="12.75">
      <c r="D29" s="14"/>
      <c r="E29" s="14"/>
      <c r="F29" s="14"/>
    </row>
    <row r="30" spans="4:6" s="3" customFormat="1" ht="12.75">
      <c r="D30" s="14"/>
      <c r="E30" s="14"/>
      <c r="F30" s="14"/>
    </row>
    <row r="31" spans="4:6" s="3" customFormat="1" ht="12.75">
      <c r="D31" s="14"/>
      <c r="E31" s="14"/>
      <c r="F31" s="14"/>
    </row>
    <row r="32" spans="4:6" s="3" customFormat="1" ht="12.75">
      <c r="D32" s="14"/>
      <c r="E32" s="14"/>
      <c r="F32" s="14"/>
    </row>
    <row r="33" spans="4:6" s="3" customFormat="1" ht="12.75">
      <c r="D33" s="14"/>
      <c r="E33" s="14"/>
      <c r="F33" s="14"/>
    </row>
    <row r="34" spans="4:6" s="3" customFormat="1" ht="12.75">
      <c r="D34" s="14"/>
      <c r="E34" s="14"/>
      <c r="F34" s="14"/>
    </row>
    <row r="35" spans="4:6" s="3" customFormat="1" ht="12.75">
      <c r="D35" s="14"/>
      <c r="E35" s="14"/>
      <c r="F35" s="14"/>
    </row>
    <row r="36" spans="4:6" s="3" customFormat="1" ht="12.75">
      <c r="D36" s="14"/>
      <c r="E36" s="14"/>
      <c r="F36" s="14"/>
    </row>
    <row r="37" spans="4:6" s="3" customFormat="1" ht="12.75">
      <c r="D37" s="14"/>
      <c r="E37" s="14"/>
      <c r="F37" s="14"/>
    </row>
    <row r="38" spans="4:6" s="3" customFormat="1" ht="12.75">
      <c r="D38" s="14"/>
      <c r="E38" s="14"/>
      <c r="F38" s="14"/>
    </row>
    <row r="39" spans="4:6" s="3" customFormat="1" ht="12.75">
      <c r="D39" s="14"/>
      <c r="E39" s="14"/>
      <c r="F39" s="14"/>
    </row>
    <row r="40" spans="4:6" s="3" customFormat="1" ht="12.75">
      <c r="D40" s="14"/>
      <c r="E40" s="14"/>
      <c r="F40" s="14"/>
    </row>
    <row r="41" spans="4:6" s="3" customFormat="1" ht="12.75">
      <c r="D41" s="14"/>
      <c r="E41" s="14"/>
      <c r="F41" s="14"/>
    </row>
    <row r="42" spans="4:6" s="3" customFormat="1" ht="12.75">
      <c r="D42" s="14"/>
      <c r="E42" s="14"/>
      <c r="F42" s="14"/>
    </row>
    <row r="43" spans="4:6" s="3" customFormat="1" ht="12.75">
      <c r="D43" s="14"/>
      <c r="E43" s="14"/>
      <c r="F43" s="14"/>
    </row>
    <row r="44" spans="4:6" s="3" customFormat="1" ht="12.75">
      <c r="D44" s="14"/>
      <c r="E44" s="14"/>
      <c r="F44" s="14"/>
    </row>
    <row r="45" spans="4:6" s="3" customFormat="1" ht="12.75">
      <c r="D45" s="14"/>
      <c r="E45" s="14"/>
      <c r="F45" s="14"/>
    </row>
    <row r="46" spans="4:6" s="3" customFormat="1" ht="12.75">
      <c r="D46" s="14"/>
      <c r="E46" s="14"/>
      <c r="F46" s="14"/>
    </row>
    <row r="47" spans="4:6" s="3" customFormat="1" ht="12.75">
      <c r="D47" s="14"/>
      <c r="E47" s="14"/>
      <c r="F47" s="14"/>
    </row>
    <row r="48" spans="4:6" s="3" customFormat="1" ht="12.75">
      <c r="D48" s="14"/>
      <c r="E48" s="14"/>
      <c r="F48" s="14"/>
    </row>
    <row r="49" spans="4:6" s="3" customFormat="1" ht="12.75">
      <c r="D49" s="14"/>
      <c r="E49" s="14"/>
      <c r="F49" s="14"/>
    </row>
    <row r="50" spans="4:6" s="3" customFormat="1" ht="12.75">
      <c r="D50" s="14"/>
      <c r="E50" s="14"/>
      <c r="F50" s="14"/>
    </row>
    <row r="51" spans="4:6" s="3" customFormat="1" ht="12.75">
      <c r="D51" s="14"/>
      <c r="E51" s="14"/>
      <c r="F51" s="14"/>
    </row>
    <row r="52" spans="4:6" s="3" customFormat="1" ht="12.75">
      <c r="D52" s="14"/>
      <c r="E52" s="14"/>
      <c r="F52" s="14"/>
    </row>
    <row r="53" spans="4:6" s="3" customFormat="1" ht="12.75">
      <c r="D53" s="14"/>
      <c r="E53" s="14"/>
      <c r="F53" s="14"/>
    </row>
    <row r="54" spans="4:6" s="3" customFormat="1" ht="12.75">
      <c r="D54" s="14"/>
      <c r="E54" s="14"/>
      <c r="F54" s="14"/>
    </row>
    <row r="55" spans="4:6" s="3" customFormat="1" ht="12.75">
      <c r="D55" s="14"/>
      <c r="E55" s="14"/>
      <c r="F55" s="14"/>
    </row>
    <row r="56" spans="4:6" s="3" customFormat="1" ht="12.75">
      <c r="D56" s="14"/>
      <c r="E56" s="14"/>
      <c r="F56" s="14"/>
    </row>
    <row r="57" spans="4:6" s="3" customFormat="1" ht="12.75">
      <c r="D57" s="14"/>
      <c r="E57" s="14"/>
      <c r="F57" s="14"/>
    </row>
    <row r="58" spans="4:6" s="3" customFormat="1" ht="12.75">
      <c r="D58" s="14"/>
      <c r="E58" s="14"/>
      <c r="F58" s="14"/>
    </row>
    <row r="59" spans="4:6" s="3" customFormat="1" ht="12.75">
      <c r="D59" s="14"/>
      <c r="E59" s="14"/>
      <c r="F59" s="14"/>
    </row>
    <row r="60" spans="4:6" s="3" customFormat="1" ht="12.75">
      <c r="D60" s="14"/>
      <c r="E60" s="14"/>
      <c r="F60" s="14"/>
    </row>
    <row r="61" spans="4:6" s="3" customFormat="1" ht="12.75">
      <c r="D61" s="14"/>
      <c r="E61" s="14"/>
      <c r="F61" s="14"/>
    </row>
    <row r="62" spans="4:6" s="3" customFormat="1" ht="12.75">
      <c r="D62" s="14"/>
      <c r="E62" s="14"/>
      <c r="F62" s="14"/>
    </row>
    <row r="63" spans="4:6" s="3" customFormat="1" ht="12.75">
      <c r="D63" s="14"/>
      <c r="E63" s="14"/>
      <c r="F63" s="14"/>
    </row>
    <row r="64" spans="4:6" s="3" customFormat="1" ht="12.75">
      <c r="D64" s="14"/>
      <c r="E64" s="14"/>
      <c r="F64" s="14"/>
    </row>
    <row r="65" spans="4:6" s="3" customFormat="1" ht="12.75">
      <c r="D65" s="14"/>
      <c r="E65" s="14"/>
      <c r="F65" s="14"/>
    </row>
    <row r="66" spans="4:6" s="3" customFormat="1" ht="12.75">
      <c r="D66" s="14"/>
      <c r="E66" s="14"/>
      <c r="F66" s="14"/>
    </row>
    <row r="67" spans="4:6" s="3" customFormat="1" ht="12.75">
      <c r="D67" s="14"/>
      <c r="E67" s="14"/>
      <c r="F67" s="14"/>
    </row>
    <row r="68" spans="4:6" s="3" customFormat="1" ht="12.75">
      <c r="D68" s="14"/>
      <c r="E68" s="14"/>
      <c r="F68" s="14"/>
    </row>
    <row r="69" spans="4:6" s="3" customFormat="1" ht="12.75">
      <c r="D69" s="14"/>
      <c r="E69" s="14"/>
      <c r="F69" s="14"/>
    </row>
    <row r="70" spans="4:6" s="3" customFormat="1" ht="12.75">
      <c r="D70" s="14"/>
      <c r="E70" s="14"/>
      <c r="F70" s="14"/>
    </row>
    <row r="71" spans="4:6" s="3" customFormat="1" ht="12.75">
      <c r="D71" s="14"/>
      <c r="E71" s="14"/>
      <c r="F71" s="14"/>
    </row>
    <row r="72" spans="4:6" s="3" customFormat="1" ht="12.75">
      <c r="D72" s="14"/>
      <c r="E72" s="14"/>
      <c r="F72" s="14"/>
    </row>
    <row r="73" spans="4:6" s="3" customFormat="1" ht="12.75">
      <c r="D73" s="14"/>
      <c r="E73" s="14"/>
      <c r="F73" s="14"/>
    </row>
    <row r="74" spans="4:6" s="3" customFormat="1" ht="12.75">
      <c r="D74" s="14"/>
      <c r="E74" s="14"/>
      <c r="F74" s="14"/>
    </row>
    <row r="75" spans="4:6" s="3" customFormat="1" ht="12.75">
      <c r="D75" s="14"/>
      <c r="E75" s="14"/>
      <c r="F75" s="14"/>
    </row>
    <row r="76" spans="4:6" s="3" customFormat="1" ht="12.75">
      <c r="D76" s="14"/>
      <c r="E76" s="14"/>
      <c r="F76" s="14"/>
    </row>
    <row r="77" spans="4:6" s="3" customFormat="1" ht="12.75">
      <c r="D77" s="14"/>
      <c r="E77" s="14"/>
      <c r="F77" s="14"/>
    </row>
    <row r="78" spans="4:6" s="3" customFormat="1" ht="12.75">
      <c r="D78" s="14"/>
      <c r="E78" s="14"/>
      <c r="F78" s="14"/>
    </row>
    <row r="79" spans="4:6" s="3" customFormat="1" ht="12.75">
      <c r="D79" s="14"/>
      <c r="E79" s="14"/>
      <c r="F79" s="14"/>
    </row>
    <row r="80" spans="4:6" s="3" customFormat="1" ht="12.75">
      <c r="D80" s="14"/>
      <c r="E80" s="14"/>
      <c r="F80" s="14"/>
    </row>
    <row r="81" spans="4:6" s="3" customFormat="1" ht="12.75">
      <c r="D81" s="14"/>
      <c r="E81" s="14"/>
      <c r="F81" s="14"/>
    </row>
    <row r="82" spans="4:6" s="3" customFormat="1" ht="12.75">
      <c r="D82" s="14"/>
      <c r="E82" s="14"/>
      <c r="F82" s="14"/>
    </row>
    <row r="83" spans="4:6" s="3" customFormat="1" ht="12.75">
      <c r="D83" s="14"/>
      <c r="E83" s="14"/>
      <c r="F83" s="14"/>
    </row>
    <row r="84" spans="4:6" s="3" customFormat="1" ht="12.75">
      <c r="D84" s="14"/>
      <c r="E84" s="14"/>
      <c r="F84" s="14"/>
    </row>
    <row r="85" spans="4:6" s="3" customFormat="1" ht="12.75">
      <c r="D85" s="14"/>
      <c r="E85" s="14"/>
      <c r="F85" s="14"/>
    </row>
    <row r="86" spans="4:6" s="3" customFormat="1" ht="12.75">
      <c r="D86" s="14"/>
      <c r="E86" s="14"/>
      <c r="F86" s="14"/>
    </row>
    <row r="87" spans="4:6" s="3" customFormat="1" ht="12.75">
      <c r="D87" s="14"/>
      <c r="E87" s="14"/>
      <c r="F87" s="14"/>
    </row>
    <row r="88" spans="4:6" s="3" customFormat="1" ht="12.75">
      <c r="D88" s="14"/>
      <c r="E88" s="14"/>
      <c r="F88" s="14"/>
    </row>
    <row r="89" spans="4:6" s="3" customFormat="1" ht="12.75">
      <c r="D89" s="14"/>
      <c r="E89" s="14"/>
      <c r="F89" s="14"/>
    </row>
    <row r="90" spans="4:6" s="3" customFormat="1" ht="12.75">
      <c r="D90" s="14"/>
      <c r="E90" s="14"/>
      <c r="F90" s="14"/>
    </row>
    <row r="91" spans="4:6" s="3" customFormat="1" ht="12.75">
      <c r="D91" s="14"/>
      <c r="E91" s="14"/>
      <c r="F91" s="14"/>
    </row>
    <row r="92" spans="4:6" s="3" customFormat="1" ht="12.75">
      <c r="D92" s="14"/>
      <c r="E92" s="14"/>
      <c r="F92" s="14"/>
    </row>
    <row r="93" spans="4:6" s="3" customFormat="1" ht="12.75">
      <c r="D93" s="14"/>
      <c r="E93" s="14"/>
      <c r="F93" s="14"/>
    </row>
    <row r="94" spans="4:6" s="3" customFormat="1" ht="12.75">
      <c r="D94" s="14"/>
      <c r="E94" s="14"/>
      <c r="F94" s="14"/>
    </row>
    <row r="95" spans="4:6" s="3" customFormat="1" ht="12.75">
      <c r="D95" s="14"/>
      <c r="E95" s="14"/>
      <c r="F95" s="14"/>
    </row>
    <row r="96" spans="4:6" s="3" customFormat="1" ht="12.75">
      <c r="D96" s="14"/>
      <c r="E96" s="14"/>
      <c r="F96" s="14"/>
    </row>
    <row r="97" spans="4:6" s="3" customFormat="1" ht="12.75">
      <c r="D97" s="14"/>
      <c r="E97" s="14"/>
      <c r="F97" s="14"/>
    </row>
    <row r="98" spans="4:6" s="3" customFormat="1" ht="12.75">
      <c r="D98" s="14"/>
      <c r="E98" s="14"/>
      <c r="F98" s="14"/>
    </row>
    <row r="99" spans="4:6" s="3" customFormat="1" ht="12.75">
      <c r="D99" s="14"/>
      <c r="E99" s="14"/>
      <c r="F99" s="14"/>
    </row>
    <row r="100" spans="4:6" s="3" customFormat="1" ht="12.75">
      <c r="D100" s="14"/>
      <c r="E100" s="14"/>
      <c r="F100" s="14"/>
    </row>
    <row r="101" spans="4:6" s="3" customFormat="1" ht="12.75">
      <c r="D101" s="14"/>
      <c r="E101" s="14"/>
      <c r="F101" s="14"/>
    </row>
    <row r="102" spans="4:6" s="3" customFormat="1" ht="12.75">
      <c r="D102" s="14"/>
      <c r="E102" s="14"/>
      <c r="F102" s="14"/>
    </row>
    <row r="103" spans="4:6" s="3" customFormat="1" ht="12.75">
      <c r="D103" s="14"/>
      <c r="E103" s="14"/>
      <c r="F103" s="14"/>
    </row>
    <row r="104" spans="4:6" s="3" customFormat="1" ht="12.75">
      <c r="D104" s="14"/>
      <c r="E104" s="14"/>
      <c r="F104" s="14"/>
    </row>
    <row r="105" spans="4:6" s="3" customFormat="1" ht="12.75">
      <c r="D105" s="14"/>
      <c r="E105" s="14"/>
      <c r="F105" s="14"/>
    </row>
    <row r="106" spans="4:6" s="3" customFormat="1" ht="12.75">
      <c r="D106" s="14"/>
      <c r="E106" s="14"/>
      <c r="F106" s="14"/>
    </row>
  </sheetData>
  <sheetProtection/>
  <mergeCells count="7">
    <mergeCell ref="A14:IV14"/>
    <mergeCell ref="A2:IV2"/>
    <mergeCell ref="A3:IV3"/>
    <mergeCell ref="H4:BE4"/>
    <mergeCell ref="A8:G8"/>
    <mergeCell ref="A10:G10"/>
    <mergeCell ref="A13:F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Newfoundland and Labrador Hydro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Newfoundland &amp; Labrador Hydro</dc:creator>
  <cp:keywords/>
  <dc:description/>
  <cp:lastModifiedBy>Skidmore, Penny</cp:lastModifiedBy>
  <cp:lastPrinted>2013-03-29T17:20:06Z</cp:lastPrinted>
  <dcterms:created xsi:type="dcterms:W3CDTF">2007-11-26T17:23:28Z</dcterms:created>
  <dcterms:modified xsi:type="dcterms:W3CDTF">2013-03-29T17:21:37Z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447283783</vt:i4>
  </property>
  <property fmtid="{D5CDD505-2E9C-101B-9397-08002B2CF9AE}" pid="3" name="_NewReviewCycle">
    <vt:lpwstr/>
  </property>
  <property fmtid="{D5CDD505-2E9C-101B-9397-08002B2CF9AE}" pid="4" name="_EmailSubject">
    <vt:lpwstr>Updated IR re: O&amp;M - Please Review/Comment</vt:lpwstr>
  </property>
  <property fmtid="{D5CDD505-2E9C-101B-9397-08002B2CF9AE}" pid="5" name="_AuthorEmail">
    <vt:lpwstr>Norma.Weir@Emera.com</vt:lpwstr>
  </property>
  <property fmtid="{D5CDD505-2E9C-101B-9397-08002B2CF9AE}" pid="6" name="_AuthorEmailDisplayName">
    <vt:lpwstr>WEIR, NORMA</vt:lpwstr>
  </property>
  <property fmtid="{D5CDD505-2E9C-101B-9397-08002B2CF9AE}" pid="7" name="_PreviousAdHocReviewCycleID">
    <vt:i4>447283783</vt:i4>
  </property>
  <property fmtid="{D5CDD505-2E9C-101B-9397-08002B2CF9AE}" pid="8" name="IR_Received_Date">
    <vt:lpwstr>2013-03-18T00:00:00Z</vt:lpwstr>
  </property>
  <property fmtid="{D5CDD505-2E9C-101B-9397-08002B2CF9AE}" pid="9" name="IR_Filling_Dat">
    <vt:lpwstr>2013-04-02T00:00:00Z</vt:lpwstr>
  </property>
  <property fmtid="{D5CDD505-2E9C-101B-9397-08002B2CF9AE}" pid="10" name="_dlc_DocId">
    <vt:lpwstr>4PP4YDNXZNSS-11-3618</vt:lpwstr>
  </property>
  <property fmtid="{D5CDD505-2E9C-101B-9397-08002B2CF9AE}" pid="11" name="_dlc_DocIdItemGuid">
    <vt:lpwstr>1b34e485-761d-44bf-9973-13f741f81c92</vt:lpwstr>
  </property>
  <property fmtid="{D5CDD505-2E9C-101B-9397-08002B2CF9AE}" pid="12" name="_dlc_DocIdUrl">
    <vt:lpwstr>http://companies.emera.com/emera/ENLReg/_layouts/DocIdRedir.aspx?ID=4PP4YDNXZNSS-11-3618, 4PP4YDNXZNSS-11-3618</vt:lpwstr>
  </property>
  <property fmtid="{D5CDD505-2E9C-101B-9397-08002B2CF9AE}" pid="13" name="IR_Requester">
    <vt:lpwstr>46</vt:lpwstr>
  </property>
  <property fmtid="{D5CDD505-2E9C-101B-9397-08002B2CF9AE}" pid="14" name="IR_Responder">
    <vt:lpwstr>0</vt:lpwstr>
  </property>
  <property fmtid="{D5CDD505-2E9C-101B-9397-08002B2CF9AE}" pid="15" name="NSPI">
    <vt:lpwstr>0</vt:lpwstr>
  </property>
  <property fmtid="{D5CDD505-2E9C-101B-9397-08002B2CF9AE}" pid="16" name="Owner">
    <vt:lpwstr>68</vt:lpwstr>
  </property>
  <property fmtid="{D5CDD505-2E9C-101B-9397-08002B2CF9AE}" pid="17" name="IR_Review_Sorting">
    <vt:lpwstr>completed by RA</vt:lpwstr>
  </property>
  <property fmtid="{D5CDD505-2E9C-101B-9397-08002B2CF9AE}" pid="18" name="IR_Reviewers">
    <vt:lpwstr/>
  </property>
  <property fmtid="{D5CDD505-2E9C-101B-9397-08002B2CF9AE}" pid="19" name="IR_Topic">
    <vt:lpwstr>117</vt:lpwstr>
  </property>
  <property fmtid="{D5CDD505-2E9C-101B-9397-08002B2CF9AE}" pid="20" name="display_urn:schemas-microsoft-com:office:office#IR_Writer">
    <vt:lpwstr>WEIR, NORMA</vt:lpwstr>
  </property>
  <property fmtid="{D5CDD505-2E9C-101B-9397-08002B2CF9AE}" pid="21" name="IR_Writer">
    <vt:lpwstr>101</vt:lpwstr>
  </property>
  <property fmtid="{D5CDD505-2E9C-101B-9397-08002B2CF9AE}" pid="22" name="IR_Subtopic">
    <vt:lpwstr>90</vt:lpwstr>
  </property>
  <property fmtid="{D5CDD505-2E9C-101B-9397-08002B2CF9AE}" pid="23" name="IR_Status">
    <vt:lpwstr>8</vt:lpwstr>
  </property>
  <property fmtid="{D5CDD505-2E9C-101B-9397-08002B2CF9AE}" pid="24" name="display_urn:schemas-microsoft-com:office:office#Owner">
    <vt:lpwstr>RENDELL, BRIAN</vt:lpwstr>
  </property>
  <property fmtid="{D5CDD505-2E9C-101B-9397-08002B2CF9AE}" pid="25" name="MetadataSecurityLog">
    <vt:lpwstr>&lt;Log Date="-8588370289940517058" Reason="ItemUpdated" Error=""&gt;&lt;Rule Message="" Name="PM" /&gt;&lt;/Log&gt;</vt:lpwstr>
  </property>
  <property fmtid="{D5CDD505-2E9C-101B-9397-08002B2CF9AE}" pid="26" name="_ReviewingToolsShownOnce">
    <vt:lpwstr/>
  </property>
</Properties>
</file>