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720" windowWidth="13395" windowHeight="2865" tabRatio="923" activeTab="0"/>
  </bookViews>
  <sheets>
    <sheet name="I. Title Page" sheetId="1" r:id="rId1"/>
    <sheet name="CB_DATA_" sheetId="2" state="veryHidden" r:id="rId2"/>
    <sheet name="II. Financials - Project" sheetId="3" r:id="rId3"/>
    <sheet name="III. Input Tab" sheetId="4" r:id="rId4"/>
    <sheet name="IV. Capital Costs Schedule" sheetId="5" r:id="rId5"/>
    <sheet name="V. O&amp;M Forecast" sheetId="6" r:id="rId6"/>
    <sheet name="VI. Tax Shedule" sheetId="7" r:id="rId7"/>
    <sheet name="VII. Debt Schedule" sheetId="8" r:id="rId8"/>
    <sheet name="VIII. Depreciation Schedule" sheetId="9" r:id="rId9"/>
  </sheets>
  <externalReferences>
    <externalReference r:id="rId12"/>
    <externalReference r:id="rId13"/>
  </externalReferences>
  <definedNames>
    <definedName name="Alt1">'[1]Control'!$M$6</definedName>
    <definedName name="Alt2">'[1]Control'!$P$6</definedName>
    <definedName name="Alt3">'[1]Control'!$S$6</definedName>
    <definedName name="Alt4">'[1]Control'!$V$6</definedName>
    <definedName name="Alt5">'[1]Control'!$Y$6</definedName>
    <definedName name="AnnualTrips">'[1]Control'!$D$30</definedName>
    <definedName name="BookYrs">'[1]Control'!$D$34</definedName>
    <definedName name="catchup">'[2]Energy'!$D$84</definedName>
    <definedName name="CostAdmin">'[1]Control'!$F$21</definedName>
    <definedName name="CostCover">'[1]Control'!$F$11</definedName>
    <definedName name="CostImplode">'[1]Control'!$F$20</definedName>
    <definedName name="del2015">'[2]Energy'!$C$82</definedName>
    <definedName name="del2016">'[2]Energy'!$C$83</definedName>
    <definedName name="delannual">'[2]Energy'!$C$84</definedName>
    <definedName name="DiscRate">'[1]Control'!$D$31</definedName>
    <definedName name="FilterCost">'[1]Control'!$F$16</definedName>
    <definedName name="Hatches">'[1]Control'!$D$29</definedName>
    <definedName name="ImpCostIn">'[1]Control'!$B$50</definedName>
    <definedName name="ImpCostTable">'[1]RepairCost'!$D$38:$E$57</definedName>
    <definedName name="Implosions">'[1]Control'!$F$14</definedName>
    <definedName name="Inflation">'[1]Control'!$F$23</definedName>
    <definedName name="lastyear">'[2]Energy'!$C$85</definedName>
    <definedName name="NPV">'[1]CALC'!$B$35</definedName>
    <definedName name="NumberCars">'[1]Control'!$D$26</definedName>
    <definedName name="p3amt">'[2]Assumptions'!$E$2</definedName>
    <definedName name="p3date">'[2]Assumptions'!$F$2</definedName>
    <definedName name="_xlnm.Print_Area" localSheetId="0">'I. Title Page'!$C$7:$N$25</definedName>
    <definedName name="_xlnm.Print_Area" localSheetId="2">'II. Financials - Project'!$A$1:$AS$92</definedName>
    <definedName name="_xlnm.Print_Area" localSheetId="3">'III. Input Tab'!$B$2:$M$224</definedName>
    <definedName name="_xlnm.Print_Area" localSheetId="5">'V. O&amp;M Forecast'!$A$1</definedName>
    <definedName name="_xlnm.Print_Area" localSheetId="6">'VI. Tax Shedule'!$A$1:$AT$111</definedName>
    <definedName name="_xlnm.Print_Area" localSheetId="7">'VII. Debt Schedule'!$A$1:$AR$28</definedName>
    <definedName name="_xlnm.Print_Area" localSheetId="8">'VIII. Depreciation Schedule'!$A$1:$AS$88</definedName>
    <definedName name="_xlnm.Print_Titles" localSheetId="2">'II. Financials - Project'!$A:$C</definedName>
    <definedName name="_xlnm.Print_Titles" localSheetId="6">'VI. Tax Shedule'!$A:$C</definedName>
    <definedName name="_xlnm.Print_Titles" localSheetId="7">'VII. Debt Schedule'!$A:$B</definedName>
    <definedName name="_xlnm.Print_Titles" localSheetId="8">'VIII. Depreciation Schedule'!$A:$C</definedName>
    <definedName name="ProjName">'[1]Control'!$B$1</definedName>
    <definedName name="sencount" hidden="1">1</definedName>
    <definedName name="ShowerCost">'[1]Control'!$F$18</definedName>
    <definedName name="Strategy">'[1]Control'!$B$41</definedName>
    <definedName name="TaxRate">'[1]Control'!$D$32</definedName>
    <definedName name="VerDate">'[1]RevRecord'!$D$1</definedName>
    <definedName name="VersionNum">'[1]RevRecord'!$D$2</definedName>
    <definedName name="wacc">'[2]Assumptions'!$D$6</definedName>
    <definedName name="WaterCost">'[1]Control'!$F$22</definedName>
    <definedName name="WaterRwk">'[1]Control'!$F$15</definedName>
    <definedName name="Year">'[1]CALC'!$B$3:$U$3</definedName>
    <definedName name="Year1">'[1]Control'!$D$33</definedName>
    <definedName name="ZA0" localSheetId="2">"Crystal Ball Data : Ver. 5.2"</definedName>
    <definedName name="ZA0F" localSheetId="2">1+100</definedName>
    <definedName name="ZA0T" localSheetId="2">229659583+0</definedName>
    <definedName name="ZF100" localSheetId="2">'II. Financials - Project'!#REF!+"NPV"+"$"+41+41+473+57+18+350+477+4+3+"-"+"+"+2.6+50+2+4+95+555.649023795081+5+2+"-"+"+"+-1+-1+0</definedName>
    <definedName name="ZZDECTAB">"X"</definedName>
  </definedNames>
  <calcPr fullCalcOnLoad="1" iterate="1" iterateCount="100" iterateDelta="0.001"/>
</workbook>
</file>

<file path=xl/sharedStrings.xml><?xml version="1.0" encoding="utf-8"?>
<sst xmlns="http://schemas.openxmlformats.org/spreadsheetml/2006/main" count="464" uniqueCount="230">
  <si>
    <t>Operating Expenses</t>
  </si>
  <si>
    <t>Revenue</t>
  </si>
  <si>
    <t>Total Revenue</t>
  </si>
  <si>
    <t>Total Operating Expenses</t>
  </si>
  <si>
    <t>EBITDA</t>
  </si>
  <si>
    <t>EBIT</t>
  </si>
  <si>
    <t>Interest</t>
  </si>
  <si>
    <t>EBT</t>
  </si>
  <si>
    <t>Tax</t>
  </si>
  <si>
    <t>Net Income</t>
  </si>
  <si>
    <t>Depreciation Schedule</t>
  </si>
  <si>
    <t>Additions</t>
  </si>
  <si>
    <t>Capital Additions</t>
  </si>
  <si>
    <t>Total</t>
  </si>
  <si>
    <t>Initial Investment</t>
  </si>
  <si>
    <t>Total Annual Depreciation</t>
  </si>
  <si>
    <t>Accumulated Depreciation</t>
  </si>
  <si>
    <t>Net Book Value</t>
  </si>
  <si>
    <t>Plus</t>
  </si>
  <si>
    <t>Depreciation</t>
  </si>
  <si>
    <t>Less</t>
  </si>
  <si>
    <t>CCA</t>
  </si>
  <si>
    <t>Losses Applied</t>
  </si>
  <si>
    <t>Taxable Income</t>
  </si>
  <si>
    <t>Corporate Tax Rate</t>
  </si>
  <si>
    <t>CCA Schedule</t>
  </si>
  <si>
    <t>Assets</t>
  </si>
  <si>
    <t>Current assets</t>
  </si>
  <si>
    <t>Property, plant &amp; equipment, net</t>
  </si>
  <si>
    <t>Receivables</t>
  </si>
  <si>
    <t>Days revenues in current assets</t>
  </si>
  <si>
    <t>Liabilities</t>
  </si>
  <si>
    <t>Current Liabilities</t>
  </si>
  <si>
    <t>Long term debt</t>
  </si>
  <si>
    <t>Equity</t>
  </si>
  <si>
    <t>Shareholder's Equity</t>
  </si>
  <si>
    <t>Total Liabilities and Equity</t>
  </si>
  <si>
    <t>Debt</t>
  </si>
  <si>
    <t>Debt Schedule</t>
  </si>
  <si>
    <t>Retained Earnings:</t>
  </si>
  <si>
    <t>Retained earnings, BOY</t>
  </si>
  <si>
    <t>Dividends</t>
  </si>
  <si>
    <t>Projected earnings</t>
  </si>
  <si>
    <t>Retained earnings, EOY</t>
  </si>
  <si>
    <t>Net Earnings</t>
  </si>
  <si>
    <t>Balance End of Year</t>
  </si>
  <si>
    <t>Cash from operating activities</t>
  </si>
  <si>
    <t>Change in working capital</t>
  </si>
  <si>
    <t>Cash from investing activities</t>
  </si>
  <si>
    <t>Cash from financing activities</t>
  </si>
  <si>
    <t>Issue (repayment) of debt</t>
  </si>
  <si>
    <t>Change in Equity</t>
  </si>
  <si>
    <t>Net change in cash</t>
  </si>
  <si>
    <t>Cash, beginning of year</t>
  </si>
  <si>
    <t>Cash, end of year</t>
  </si>
  <si>
    <t>Retained Earnings</t>
  </si>
  <si>
    <t>Opening</t>
  </si>
  <si>
    <t>Working Capital</t>
  </si>
  <si>
    <t>Total Capital</t>
  </si>
  <si>
    <t>Property, plant &amp; equipment</t>
  </si>
  <si>
    <t>Cash Tax Expense</t>
  </si>
  <si>
    <t>Days OM&amp;G in Payables</t>
  </si>
  <si>
    <t>Annual Repayment (borrowing)</t>
  </si>
  <si>
    <t>INCOME STATEMENT</t>
  </si>
  <si>
    <t>BALANCE SHEET</t>
  </si>
  <si>
    <t>STATEMENT OF CASH POSITION</t>
  </si>
  <si>
    <t>Financial Projection</t>
  </si>
  <si>
    <t>Operations &amp; Maintenance</t>
  </si>
  <si>
    <t>AFUDC</t>
  </si>
  <si>
    <t>Construction in Process</t>
  </si>
  <si>
    <t>Transfers to Capital Additions</t>
  </si>
  <si>
    <t>Balance</t>
  </si>
  <si>
    <t>CWIP</t>
  </si>
  <si>
    <t>Capital Cost</t>
  </si>
  <si>
    <t>Interest Rate</t>
  </si>
  <si>
    <t>Disposals</t>
  </si>
  <si>
    <t>Ending Balalnce</t>
  </si>
  <si>
    <t>Line Losses</t>
  </si>
  <si>
    <t>Deferred Revenue</t>
  </si>
  <si>
    <t>Cumulative</t>
  </si>
  <si>
    <t>CAD Millions</t>
  </si>
  <si>
    <t>Pre-debt cash flow</t>
  </si>
  <si>
    <t>Debt Service</t>
  </si>
  <si>
    <t>Principal</t>
  </si>
  <si>
    <t>DSCR</t>
  </si>
  <si>
    <t>Subtractions</t>
  </si>
  <si>
    <t>Ending</t>
  </si>
  <si>
    <t>Equity %</t>
  </si>
  <si>
    <t>Maritime Link Expenses</t>
  </si>
  <si>
    <t>CAPEX</t>
  </si>
  <si>
    <t>Item # 1</t>
  </si>
  <si>
    <t>Item # 2</t>
  </si>
  <si>
    <t>Item # 3</t>
  </si>
  <si>
    <t>Item # 4</t>
  </si>
  <si>
    <t>Item # 5</t>
  </si>
  <si>
    <t>Item # 6</t>
  </si>
  <si>
    <t>Delta</t>
  </si>
  <si>
    <t>Capital Spend</t>
  </si>
  <si>
    <t>Total CAPEX &amp; AFUDC</t>
  </si>
  <si>
    <t>Cumulative AFUDC</t>
  </si>
  <si>
    <t>Annual AFUDC</t>
  </si>
  <si>
    <t>*</t>
  </si>
  <si>
    <t>Amortization</t>
  </si>
  <si>
    <t>Tax Rate</t>
  </si>
  <si>
    <t>Tax Calculations</t>
  </si>
  <si>
    <t>Maritime Link Operating Expenses</t>
  </si>
  <si>
    <t>Regulated Liability</t>
  </si>
  <si>
    <t>Total True-up</t>
  </si>
  <si>
    <t>PV of True-up</t>
  </si>
  <si>
    <t>Asset</t>
  </si>
  <si>
    <t>Liability</t>
  </si>
  <si>
    <t>Long Term Debt</t>
  </si>
  <si>
    <t>Shareholder Equity</t>
  </si>
  <si>
    <t>Total Asset</t>
  </si>
  <si>
    <t>Total L&amp;E</t>
  </si>
  <si>
    <t>Total Liability</t>
  </si>
  <si>
    <t>Debt %</t>
  </si>
  <si>
    <t>Total Equity</t>
  </si>
  <si>
    <t>Starting</t>
  </si>
  <si>
    <t>Change</t>
  </si>
  <si>
    <t>Change in Regulated Asset/Liability</t>
  </si>
  <si>
    <t>Depreciation &amp; Amortization</t>
  </si>
  <si>
    <t>Model Input Summary Sheet</t>
  </si>
  <si>
    <t>Cost of Equity</t>
  </si>
  <si>
    <t>Capital Structure</t>
  </si>
  <si>
    <t>January</t>
  </si>
  <si>
    <t>February</t>
  </si>
  <si>
    <t>March</t>
  </si>
  <si>
    <t>April</t>
  </si>
  <si>
    <t>May</t>
  </si>
  <si>
    <t>June</t>
  </si>
  <si>
    <t>July</t>
  </si>
  <si>
    <t>August</t>
  </si>
  <si>
    <t>September</t>
  </si>
  <si>
    <t>October</t>
  </si>
  <si>
    <t>November</t>
  </si>
  <si>
    <t>December</t>
  </si>
  <si>
    <t>Cumulative Spend</t>
  </si>
  <si>
    <t>Capital Spend Profile (millions CAD)</t>
  </si>
  <si>
    <t>Millions CAD</t>
  </si>
  <si>
    <t>CCA Rate</t>
  </si>
  <si>
    <t>Total Base MWhr's (MF)</t>
  </si>
  <si>
    <t>Start Date</t>
  </si>
  <si>
    <t>Capital Expenditure Summary</t>
  </si>
  <si>
    <t>Regulated Asset</t>
  </si>
  <si>
    <t>Months in Service</t>
  </si>
  <si>
    <t>Change in Debt</t>
  </si>
  <si>
    <t>* If 'positive', payment from Nalcor to Emera</t>
  </si>
  <si>
    <t>* If 'negative', payment from Emera to Nalcor</t>
  </si>
  <si>
    <t>Cash receipt/(payment)</t>
  </si>
  <si>
    <t>ECE (O&amp;M True-up)</t>
  </si>
  <si>
    <t>Total CCA</t>
  </si>
  <si>
    <t>Requlated Liability</t>
  </si>
  <si>
    <t>Change to Debt &amp; Equity</t>
  </si>
  <si>
    <t>After-tax receipt/(payment)</t>
  </si>
  <si>
    <t>Regulatory Asset Depreciation</t>
  </si>
  <si>
    <t xml:space="preserve">Plus </t>
  </si>
  <si>
    <t>Regulatory Amortization</t>
  </si>
  <si>
    <t>Year from COD</t>
  </si>
  <si>
    <t>Year of Amortization</t>
  </si>
  <si>
    <t>O&amp;M True-up Payment (100%)</t>
  </si>
  <si>
    <t>COD Month</t>
  </si>
  <si>
    <t>First Commercial power</t>
  </si>
  <si>
    <t>CAPITAL SCHEDULES</t>
  </si>
  <si>
    <t>Class</t>
  </si>
  <si>
    <t>LAND</t>
  </si>
  <si>
    <t>ECE</t>
  </si>
  <si>
    <t>CCA Schedule for O&amp;M True-up (ECE)</t>
  </si>
  <si>
    <t>TOTAL CAPITAL SPEND</t>
  </si>
  <si>
    <t>Other Revenue (O&amp;M True-up)</t>
  </si>
  <si>
    <t>Regulatory Deferral of Tax</t>
  </si>
  <si>
    <t>EASEMENTS (ECE)</t>
  </si>
  <si>
    <t>Total Capex</t>
  </si>
  <si>
    <t>Total Land Value</t>
  </si>
  <si>
    <t>Depreciable Capital</t>
  </si>
  <si>
    <t>Capital Loss</t>
  </si>
  <si>
    <t>Accumulated Depreciation (including Capital Loss)</t>
  </si>
  <si>
    <t>Capital loss (gain)</t>
  </si>
  <si>
    <t>Accmulated Capital Loss</t>
  </si>
  <si>
    <t>CCA / terminal loss</t>
  </si>
  <si>
    <t>Non-cash income (gain)</t>
  </si>
  <si>
    <t>Total Debt</t>
  </si>
  <si>
    <t>Half Year Rule</t>
  </si>
  <si>
    <t>Equity Charge</t>
  </si>
  <si>
    <t>ROE - During Construction</t>
  </si>
  <si>
    <t>Semi-annual Equity Charge</t>
  </si>
  <si>
    <t>Annual Equity Charge</t>
  </si>
  <si>
    <t>Cumulative Equity Charge</t>
  </si>
  <si>
    <t>Total Equity + Equity Charge</t>
  </si>
  <si>
    <t>Interest Charge</t>
  </si>
  <si>
    <t>Annual Interest Charge</t>
  </si>
  <si>
    <t>Cumulative Interest Charge</t>
  </si>
  <si>
    <t>Total Debt + Interest Charge</t>
  </si>
  <si>
    <t>Total Capex + AFUDC</t>
  </si>
  <si>
    <t>Debt Issue</t>
  </si>
  <si>
    <t>Cumulative Debt Issued</t>
  </si>
  <si>
    <t>Equity Contribution</t>
  </si>
  <si>
    <t>Cumulative Equity Contributed</t>
  </si>
  <si>
    <t>Annual Numbers</t>
  </si>
  <si>
    <t>Operating &amp; Maintenance - Maritime Link</t>
  </si>
  <si>
    <t>Operating &amp; Maintenance - 20% of Total</t>
  </si>
  <si>
    <t>Financial Statements</t>
  </si>
  <si>
    <t>NSP Maritime Link</t>
  </si>
  <si>
    <t>* not taxable in 2017</t>
  </si>
  <si>
    <t>Start-Date Code</t>
  </si>
  <si>
    <t>Debt Service Coverage Ratio</t>
  </si>
  <si>
    <t>20% of Total Estimated O&amp;M of LCP Phase 1 &amp; Maritime Link</t>
  </si>
  <si>
    <t>Loss Carry-forward Schedule</t>
  </si>
  <si>
    <t>Opening Balance</t>
  </si>
  <si>
    <t>Project Term (Years)</t>
  </si>
  <si>
    <t>Capital Addition</t>
  </si>
  <si>
    <t>O&amp;M Schedule</t>
  </si>
  <si>
    <t>Income Tax Schedule</t>
  </si>
  <si>
    <t>Debt Normalization*</t>
  </si>
  <si>
    <t xml:space="preserve">*We assume the O&amp;M True-up payment is at the end of the first year of operations.  </t>
  </si>
  <si>
    <t>expense will be understated (calculated on a lower debt balance)</t>
  </si>
  <si>
    <t>Balance Sheet Impact of O&amp;M True-up</t>
  </si>
  <si>
    <t xml:space="preserve">The debt balance needs to be adjusted to account for this payment or else interest </t>
  </si>
  <si>
    <t>Equity Normalization*</t>
  </si>
  <si>
    <t>*We assume the O&amp;M True-up payment is made at the end of the year of first commercial power.  The equity balance needs to be adjusted to account for this payment or else NI will be understated.</t>
  </si>
  <si>
    <t>Project Term</t>
  </si>
  <si>
    <t>(Years)</t>
  </si>
  <si>
    <t>Minimum (Year 1 - 35)</t>
  </si>
  <si>
    <t>Maximum (Year 1 - 35)</t>
  </si>
  <si>
    <t>Average (Year 1 - 35)</t>
  </si>
  <si>
    <t>* Does not include the reduction in net fuel costs to be experienced in NS Power.</t>
  </si>
  <si>
    <t>NSPML Revenue requirement*</t>
  </si>
  <si>
    <t>20% of Total</t>
  </si>
  <si>
    <t>* May be avaliable for carryback</t>
  </si>
  <si>
    <t>Amortization Period</t>
  </si>
</sst>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_-;\-* #,##0_-;_-* &quot;-&quot;??_-;_-@_-"/>
    <numFmt numFmtId="169" formatCode="0.0%"/>
    <numFmt numFmtId="170" formatCode="_-&quot;$&quot;* #,##0_-;\-&quot;$&quot;* #,##0_-;_-&quot;$&quot;* &quot;-&quot;??_-;_-@_-"/>
    <numFmt numFmtId="171" formatCode="_(&quot;$&quot;\ #,##0.0_);_(&quot;$&quot;\ \(#,##0.0\);_(&quot;$&quot;\ &quot;-&quot;??_);_(@_)"/>
    <numFmt numFmtId="172" formatCode="#,##0.0_);\(#,##0.0\)"/>
    <numFmt numFmtId="173" formatCode="_(* #,##0_);_(* \(#,##0\);_(* &quot;-&quot;??_);_(@_)"/>
    <numFmt numFmtId="174" formatCode="[$-409]d\-mmm\-yy;@"/>
    <numFmt numFmtId="175" formatCode="0.00%\ &quot;of inflation&quot;"/>
    <numFmt numFmtId="176" formatCode="_-&quot;$&quot;* #,##0.0_-;\-&quot;$&quot;* #,##0.0_-;_-&quot;$&quot;* &quot;-&quot;??_-;_-@_-"/>
    <numFmt numFmtId="177" formatCode="_-* #,##0.0_-;\-* #,##0.0_-;_-* &quot;-&quot;??_-;_-@_-"/>
    <numFmt numFmtId="178" formatCode="0.00000%"/>
    <numFmt numFmtId="179" formatCode="_(* #,##0.0_);_(* \(#,##0.0\);_(* &quot;-&quot;??_);_(@_)"/>
    <numFmt numFmtId="180" formatCode="0.0"/>
    <numFmt numFmtId="181" formatCode="_-* #,##0.000_-;\-* #,##0.000_-;_-* &quot;-&quot;??_-;_-@_-"/>
    <numFmt numFmtId="182" formatCode="[$-409]mmm\-yy;@"/>
    <numFmt numFmtId="183" formatCode="0.00_);\(0.00\)"/>
    <numFmt numFmtId="184" formatCode="0.0_);\(0.0\)"/>
    <numFmt numFmtId="185" formatCode="0_);\(0\)"/>
    <numFmt numFmtId="186" formatCode="[$-409]mmmm\-yy;@"/>
    <numFmt numFmtId="187" formatCode="&quot;(&quot;0&quot;)&quot;"/>
    <numFmt numFmtId="188" formatCode="0.000"/>
    <numFmt numFmtId="189" formatCode="_-&quot;$&quot;\ #,##0.00_-;\-&quot;$&quot;\ #,##0.00_-;_-&quot;$&quot;* &quot;-&quot;??_-;_-@_-"/>
    <numFmt numFmtId="190" formatCode="_-#,##0_-;\-* #,##0_-;_-* &quot;-&quot;??_-;_-@_-"/>
    <numFmt numFmtId="191" formatCode="_-&quot;$&quot;\ #,##0_-;\-&quot;$&quot;\ #,##0_-;_-&quot;$&quot;* &quot;-&quot;??_-;_-@_-"/>
    <numFmt numFmtId="192" formatCode="_-\ #,##0_-;\-* #,##0_-;_-* &quot;-&quot;??_-;_-@_-"/>
    <numFmt numFmtId="193" formatCode="_-&quot;$&quot;\ #,##0.0_-;\-&quot;$&quot;\ #,##0.0_-;_-&quot;$&quot;* &quot;-&quot;??_-;_-@_-"/>
    <numFmt numFmtId="194" formatCode="_-&quot;$&quot;\ #,##0.00_-;\-&quot;$&quot;\ #,##0.00_-;_-&quot;$&quot;\ &quot;0.00&quot;??_-;_-@_-"/>
    <numFmt numFmtId="195" formatCode="_-&quot;$&quot;\ #,##0_-;\-&quot;$&quot;\ #,##0_-;_-&quot;$&quot;\ &quot;0.00&quot;??_-;_-@_-"/>
    <numFmt numFmtId="196" formatCode="_-&quot;$&quot;\ #,##0.00_-;\-&quot;$&quot;\ #,##0.00_-;_-&quot;$&quot;\ &quot;0.00&quot;_-;_-@_-"/>
    <numFmt numFmtId="197" formatCode="&quot;Levelized Price @&quot;\ 0.0%\ &quot;Discount Rate 2016$&quot;"/>
    <numFmt numFmtId="198" formatCode="&quot;Levelized Price @&quot;\ 0.0%\ &quot;Discount Rate 2012$&quot;"/>
    <numFmt numFmtId="199" formatCode="&quot;Levelized Price @&quot;\ 0.0%\ &quot;Discount Rate&quot;"/>
    <numFmt numFmtId="200" formatCode="&quot;$&quot;#,##0.00"/>
    <numFmt numFmtId="201" formatCode="_-&quot;$&quot;* #,##0.000_-;\-&quot;$&quot;* #,##0.000_-;_-&quot;$&quot;* &quot;-&quot;??_-;_-@_-"/>
    <numFmt numFmtId="202" formatCode="0.0000%"/>
    <numFmt numFmtId="203" formatCode="0.000%"/>
    <numFmt numFmtId="204" formatCode="&quot;Yes&quot;;&quot;Yes&quot;;&quot;No&quot;"/>
    <numFmt numFmtId="205" formatCode="&quot;True&quot;;&quot;True&quot;;&quot;False&quot;"/>
    <numFmt numFmtId="206" formatCode="&quot;On&quot;;&quot;On&quot;;&quot;Off&quot;"/>
    <numFmt numFmtId="207" formatCode="[$€-2]\ #,##0.00_);[Red]\([$€-2]\ #,##0.00\)"/>
    <numFmt numFmtId="208" formatCode="_(* #,##0.0_);_(* \(#,##0.0\);_(* &quot;-&quot;?_);_(@_)"/>
    <numFmt numFmtId="209" formatCode="0.000_);\(0.000\)"/>
    <numFmt numFmtId="210" formatCode="0.0000_);\(0.0000\)"/>
    <numFmt numFmtId="211" formatCode="_(&quot;$&quot;\ #,##0_);_(&quot;$&quot;* \(#,##0\);_(&quot;$&quot;* &quot;-&quot;??_);_(@_)"/>
    <numFmt numFmtId="212" formatCode="_(&quot;$&quot;\ #,##0.00_);_(&quot;$&quot;* \(#,##0.00\);_(&quot;$&quot;* &quot;-&quot;??_);_(@_)"/>
    <numFmt numFmtId="213" formatCode="_-* #,##0.0000_-;\-* #,##0.0000_-;_-* &quot;-&quot;??_-;_-@_-"/>
    <numFmt numFmtId="214" formatCode="_-* #,##0.00000_-;\-* #,##0.00000_-;_-* &quot;-&quot;??_-;_-@_-"/>
  </numFmts>
  <fonts count="57">
    <font>
      <sz val="10"/>
      <name val="Arial"/>
      <family val="0"/>
    </font>
    <font>
      <b/>
      <sz val="10"/>
      <name val="Arial"/>
      <family val="2"/>
    </font>
    <font>
      <u val="single"/>
      <sz val="10"/>
      <color indexed="20"/>
      <name val="Arial"/>
      <family val="2"/>
    </font>
    <font>
      <u val="single"/>
      <sz val="10"/>
      <color indexed="12"/>
      <name val="Arial"/>
      <family val="2"/>
    </font>
    <font>
      <sz val="12"/>
      <name val="Arial"/>
      <family val="2"/>
    </font>
    <font>
      <sz val="10"/>
      <name val="Arial Narrow"/>
      <family val="2"/>
    </font>
    <font>
      <sz val="8"/>
      <name val="Tahoma"/>
      <family val="2"/>
    </font>
    <font>
      <sz val="8"/>
      <name val="Verdana"/>
      <family val="2"/>
    </font>
    <font>
      <b/>
      <sz val="8"/>
      <color indexed="9"/>
      <name val="Tahoma"/>
      <family val="2"/>
    </font>
    <font>
      <b/>
      <sz val="8"/>
      <color indexed="8"/>
      <name val="Tahoma"/>
      <family val="2"/>
    </font>
    <font>
      <b/>
      <u val="single"/>
      <sz val="8"/>
      <color indexed="8"/>
      <name val="Tahoma"/>
      <family val="2"/>
    </font>
    <font>
      <b/>
      <sz val="8"/>
      <color indexed="23"/>
      <name val="Verdana"/>
      <family val="2"/>
    </font>
    <font>
      <sz val="16"/>
      <color indexed="9"/>
      <name val="Tahoma"/>
      <family val="2"/>
    </font>
    <font>
      <b/>
      <sz val="8"/>
      <color indexed="63"/>
      <name val="Verdana"/>
      <family val="2"/>
    </font>
    <font>
      <b/>
      <sz val="16"/>
      <color indexed="9"/>
      <name val="Tahoma"/>
      <family val="2"/>
    </font>
    <font>
      <b/>
      <sz val="30"/>
      <name val="Arial"/>
      <family val="2"/>
    </font>
    <font>
      <b/>
      <i/>
      <sz val="10"/>
      <name val="Arial"/>
      <family val="2"/>
    </font>
    <font>
      <sz val="8"/>
      <name val="Arial"/>
      <family val="2"/>
    </font>
    <font>
      <b/>
      <sz val="10"/>
      <name val="Tahoma"/>
      <family val="2"/>
    </font>
    <font>
      <sz val="10"/>
      <name val="Tahoma"/>
      <family val="2"/>
    </font>
    <font>
      <b/>
      <sz val="12"/>
      <name val="Tahoma"/>
      <family val="2"/>
    </font>
    <font>
      <b/>
      <sz val="11"/>
      <name val="Tahoma"/>
      <family val="2"/>
    </font>
    <font>
      <sz val="10"/>
      <color indexed="12"/>
      <name val="Tahoma"/>
      <family val="2"/>
    </font>
    <font>
      <sz val="10"/>
      <color indexed="10"/>
      <name val="Tahoma"/>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i/>
      <sz val="10"/>
      <name val="Tahoma"/>
      <family val="2"/>
    </font>
    <font>
      <b/>
      <i/>
      <sz val="30"/>
      <name val="Arial"/>
      <family val="2"/>
    </font>
    <font>
      <b/>
      <i/>
      <sz val="12"/>
      <name val="Arial"/>
      <family val="2"/>
    </font>
    <font>
      <b/>
      <i/>
      <sz val="10"/>
      <name val="Tahoma"/>
      <family val="2"/>
    </font>
    <font>
      <sz val="10"/>
      <color indexed="23"/>
      <name val="Tahoma"/>
      <family val="2"/>
    </font>
    <font>
      <b/>
      <sz val="10"/>
      <color indexed="10"/>
      <name val="Tahoma"/>
      <family val="2"/>
    </font>
    <font>
      <b/>
      <i/>
      <sz val="10"/>
      <color indexed="10"/>
      <name val="Tahoma"/>
      <family val="2"/>
    </font>
    <font>
      <sz val="10"/>
      <color indexed="9"/>
      <name val="Tahoma"/>
      <family val="2"/>
    </font>
    <font>
      <i/>
      <sz val="10"/>
      <color indexed="10"/>
      <name val="Tahoma"/>
      <family val="2"/>
    </font>
    <font>
      <b/>
      <i/>
      <sz val="11"/>
      <color indexed="8"/>
      <name val="Calibri"/>
      <family val="2"/>
    </font>
    <font>
      <sz val="10"/>
      <color rgb="FFFF0000"/>
      <name val="Tahoma"/>
      <family val="2"/>
    </font>
    <font>
      <b/>
      <sz val="10"/>
      <color rgb="FFFF0000"/>
      <name val="Tahoma"/>
      <family val="2"/>
    </font>
    <font>
      <b/>
      <i/>
      <sz val="10"/>
      <color rgb="FFFF0000"/>
      <name val="Tahoma"/>
      <family val="2"/>
    </font>
    <font>
      <sz val="10"/>
      <color theme="0"/>
      <name val="Tahoma"/>
      <family val="2"/>
    </font>
    <font>
      <i/>
      <sz val="10"/>
      <color rgb="FFFF0000"/>
      <name val="Tahoma"/>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indexed="23"/>
        <bgColor indexed="64"/>
      </patternFill>
    </fill>
    <fill>
      <patternFill patternType="solid">
        <fgColor rgb="FFFFFFCC"/>
        <bgColor indexed="64"/>
      </patternFill>
    </fill>
    <fill>
      <patternFill patternType="solid">
        <fgColor theme="4" tint="0.5999900102615356"/>
        <bgColor indexed="64"/>
      </patternFill>
    </fill>
  </fills>
  <borders count="27">
    <border>
      <left/>
      <right/>
      <top/>
      <bottom/>
      <diagonal/>
    </border>
    <border>
      <left style="thin"/>
      <right>
        <color indexed="63"/>
      </right>
      <top style="thin"/>
      <bottom style="thin"/>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color indexed="63"/>
      </right>
      <top>
        <color indexed="63"/>
      </top>
      <bottom>
        <color indexed="63"/>
      </bottom>
    </border>
    <border>
      <left>
        <color indexed="63"/>
      </left>
      <right>
        <color indexed="63"/>
      </right>
      <top style="medium"/>
      <bottom style="medium"/>
    </border>
    <border>
      <left>
        <color indexed="63"/>
      </left>
      <right>
        <color indexed="63"/>
      </right>
      <top>
        <color indexed="63"/>
      </top>
      <bottom style="medium"/>
    </border>
    <border>
      <left style="thin"/>
      <right style="thin">
        <color indexed="55"/>
      </right>
      <top>
        <color indexed="63"/>
      </top>
      <bottom>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color indexed="63"/>
      </left>
      <right>
        <color indexed="63"/>
      </right>
      <top style="thin"/>
      <bottom style="thin"/>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double"/>
    </border>
    <border>
      <left style="thin"/>
      <right style="thin"/>
      <top style="thin"/>
      <bottom style="thin"/>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right style="thin"/>
      <top style="thin"/>
      <bottom style="thin"/>
    </border>
    <border>
      <left style="medium"/>
      <right>
        <color indexed="63"/>
      </right>
      <top style="medium"/>
      <bottom style="medium"/>
    </border>
    <border>
      <left>
        <color indexed="63"/>
      </left>
      <right style="medium"/>
      <top style="medium"/>
      <bottom style="medium"/>
    </border>
    <border>
      <left style="thin"/>
      <right style="thin"/>
      <top style="thin"/>
      <bottom>
        <color indexed="63"/>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37" fontId="6" fillId="20" borderId="1" applyBorder="0" applyProtection="0">
      <alignment vertical="center"/>
    </xf>
    <xf numFmtId="0" fontId="27" fillId="3" borderId="0" applyNumberFormat="0" applyBorder="0" applyAlignment="0" applyProtection="0"/>
    <xf numFmtId="0" fontId="7" fillId="21" borderId="0" applyBorder="0">
      <alignment horizontal="left" vertical="center" indent="1"/>
      <protection/>
    </xf>
    <xf numFmtId="0" fontId="28" fillId="22" borderId="2" applyNumberFormat="0" applyAlignment="0" applyProtection="0"/>
    <xf numFmtId="0" fontId="29" fillId="21" borderId="3" applyNumberFormat="0" applyAlignment="0" applyProtection="0"/>
    <xf numFmtId="167" fontId="0" fillId="0" borderId="0" applyFont="0" applyFill="0" applyBorder="0" applyAlignment="0" applyProtection="0"/>
    <xf numFmtId="165"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3"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0" fontId="31" fillId="0" borderId="0" applyNumberFormat="0" applyFill="0" applyBorder="0" applyAlignment="0" applyProtection="0"/>
    <xf numFmtId="0" fontId="2" fillId="0" borderId="0" applyNumberFormat="0" applyFill="0" applyBorder="0" applyAlignment="0" applyProtection="0"/>
    <xf numFmtId="0" fontId="32" fillId="4" borderId="0" applyNumberFormat="0" applyBorder="0" applyAlignment="0" applyProtection="0"/>
    <xf numFmtId="37" fontId="8" fillId="23" borderId="4" applyBorder="0">
      <alignment horizontal="left" vertical="center" indent="1"/>
      <protection/>
    </xf>
    <xf numFmtId="37" fontId="9" fillId="0" borderId="5">
      <alignment vertical="center"/>
      <protection/>
    </xf>
    <xf numFmtId="0" fontId="9" fillId="24" borderId="6" applyNumberFormat="0">
      <alignment horizontal="left" vertical="top" indent="1"/>
      <protection/>
    </xf>
    <xf numFmtId="0" fontId="9" fillId="20" borderId="0" applyBorder="0">
      <alignment horizontal="left" vertical="center" indent="1"/>
      <protection/>
    </xf>
    <xf numFmtId="0" fontId="9" fillId="0" borderId="6" applyNumberFormat="0" applyFill="0">
      <alignment horizontal="centerContinuous" vertical="top"/>
      <protection/>
    </xf>
    <xf numFmtId="0" fontId="10" fillId="20" borderId="7" applyNumberFormat="0" applyBorder="0">
      <alignment horizontal="left" vertical="center" indent="1"/>
      <protection/>
    </xf>
    <xf numFmtId="0" fontId="33" fillId="0" borderId="8" applyNumberFormat="0" applyFill="0" applyAlignment="0" applyProtection="0"/>
    <xf numFmtId="0" fontId="34" fillId="0" borderId="9" applyNumberFormat="0" applyFill="0" applyAlignment="0" applyProtection="0"/>
    <xf numFmtId="0" fontId="35" fillId="0" borderId="10" applyNumberFormat="0" applyFill="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7" borderId="2" applyNumberFormat="0" applyAlignment="0" applyProtection="0"/>
    <xf numFmtId="0" fontId="37" fillId="0" borderId="11" applyNumberFormat="0" applyFill="0" applyAlignment="0" applyProtection="0"/>
    <xf numFmtId="0" fontId="38" fillId="25" borderId="0" applyNumberFormat="0" applyBorder="0" applyAlignment="0" applyProtection="0"/>
    <xf numFmtId="0" fontId="11" fillId="22" borderId="0">
      <alignment horizontal="left" indent="1"/>
      <protection/>
    </xf>
    <xf numFmtId="4" fontId="6" fillId="20" borderId="12" applyBorder="0">
      <alignment horizontal="left" vertical="center" indent="2"/>
      <protection/>
    </xf>
    <xf numFmtId="0" fontId="0" fillId="0" borderId="0">
      <alignment/>
      <protection/>
    </xf>
    <xf numFmtId="0" fontId="5" fillId="0" borderId="0">
      <alignment/>
      <protection/>
    </xf>
    <xf numFmtId="0" fontId="30" fillId="0" borderId="0">
      <alignment/>
      <protection/>
    </xf>
    <xf numFmtId="0" fontId="30" fillId="26" borderId="13" applyNumberFormat="0" applyFont="0" applyAlignment="0" applyProtection="0"/>
    <xf numFmtId="0" fontId="39" fillId="22" borderId="14"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2" fillId="21" borderId="0">
      <alignment horizontal="left" indent="1"/>
      <protection/>
    </xf>
    <xf numFmtId="0" fontId="13" fillId="21" borderId="0" applyBorder="0">
      <alignment horizontal="left" vertical="center" indent="1"/>
      <protection/>
    </xf>
    <xf numFmtId="0" fontId="14" fillId="27" borderId="0" applyBorder="0">
      <alignment horizontal="left" vertical="center" indent="1"/>
      <protection/>
    </xf>
    <xf numFmtId="0" fontId="40" fillId="0" borderId="15" applyNumberFormat="0" applyFill="0" applyAlignment="0" applyProtection="0"/>
    <xf numFmtId="0" fontId="41" fillId="0" borderId="0" applyNumberFormat="0" applyFill="0" applyBorder="0" applyAlignment="0" applyProtection="0"/>
  </cellStyleXfs>
  <cellXfs count="224">
    <xf numFmtId="0" fontId="0" fillId="0" borderId="0" xfId="0" applyAlignment="1">
      <alignment/>
    </xf>
    <xf numFmtId="0" fontId="1" fillId="0" borderId="0" xfId="0" applyFont="1" applyAlignment="1">
      <alignment/>
    </xf>
    <xf numFmtId="0" fontId="15" fillId="0" borderId="0" xfId="0" applyFont="1" applyAlignment="1">
      <alignment/>
    </xf>
    <xf numFmtId="0" fontId="16" fillId="0" borderId="0" xfId="0" applyFont="1" applyAlignment="1">
      <alignment/>
    </xf>
    <xf numFmtId="0" fontId="18" fillId="0" borderId="0" xfId="0" applyFont="1" applyAlignment="1">
      <alignment/>
    </xf>
    <xf numFmtId="0" fontId="19" fillId="0" borderId="0" xfId="0" applyFont="1" applyAlignment="1">
      <alignment/>
    </xf>
    <xf numFmtId="0" fontId="19" fillId="0" borderId="16" xfId="0" applyFont="1" applyBorder="1" applyAlignment="1">
      <alignment horizontal="center"/>
    </xf>
    <xf numFmtId="168" fontId="19" fillId="0" borderId="0" xfId="44" applyNumberFormat="1" applyFont="1" applyAlignment="1">
      <alignment/>
    </xf>
    <xf numFmtId="168" fontId="19" fillId="0" borderId="0" xfId="0" applyNumberFormat="1" applyFont="1" applyAlignment="1">
      <alignment/>
    </xf>
    <xf numFmtId="0" fontId="19" fillId="0" borderId="0" xfId="0" applyFont="1" applyFill="1" applyAlignment="1">
      <alignment/>
    </xf>
    <xf numFmtId="0" fontId="19" fillId="0" borderId="0" xfId="0" applyFont="1" applyBorder="1" applyAlignment="1">
      <alignment/>
    </xf>
    <xf numFmtId="0" fontId="18" fillId="0" borderId="0" xfId="0" applyFont="1" applyFill="1" applyAlignment="1">
      <alignment/>
    </xf>
    <xf numFmtId="167" fontId="19" fillId="0" borderId="0" xfId="44" applyFont="1" applyAlignment="1">
      <alignment/>
    </xf>
    <xf numFmtId="0" fontId="19" fillId="0" borderId="0" xfId="0" applyFont="1" applyAlignment="1">
      <alignment horizontal="left" indent="1"/>
    </xf>
    <xf numFmtId="0" fontId="18" fillId="0" borderId="0" xfId="0" applyFont="1" applyAlignment="1">
      <alignment horizontal="left"/>
    </xf>
    <xf numFmtId="37" fontId="19" fillId="0" borderId="0" xfId="0" applyNumberFormat="1" applyFont="1" applyAlignment="1">
      <alignment/>
    </xf>
    <xf numFmtId="0" fontId="18" fillId="0" borderId="0" xfId="0" applyFont="1" applyFill="1" applyAlignment="1">
      <alignment horizontal="left"/>
    </xf>
    <xf numFmtId="0" fontId="18" fillId="0" borderId="0" xfId="72" applyFont="1">
      <alignment/>
      <protection/>
    </xf>
    <xf numFmtId="0" fontId="19" fillId="0" borderId="0" xfId="72" applyFont="1">
      <alignment/>
      <protection/>
    </xf>
    <xf numFmtId="173" fontId="19" fillId="0" borderId="16" xfId="44" applyNumberFormat="1" applyFont="1" applyBorder="1" applyAlignment="1">
      <alignment/>
    </xf>
    <xf numFmtId="173" fontId="19" fillId="0" borderId="0" xfId="44" applyNumberFormat="1" applyFont="1" applyAlignment="1">
      <alignment/>
    </xf>
    <xf numFmtId="0" fontId="18" fillId="0" borderId="0" xfId="0" applyFont="1" applyAlignment="1">
      <alignment horizontal="left" indent="1"/>
    </xf>
    <xf numFmtId="168" fontId="19" fillId="0" borderId="17" xfId="44" applyNumberFormat="1" applyFont="1" applyBorder="1" applyAlignment="1">
      <alignment/>
    </xf>
    <xf numFmtId="0" fontId="19" fillId="0" borderId="0" xfId="0" applyFont="1" applyBorder="1" applyAlignment="1">
      <alignment horizontal="left" indent="1"/>
    </xf>
    <xf numFmtId="173" fontId="19" fillId="0" borderId="18" xfId="44" applyNumberFormat="1" applyFont="1" applyBorder="1" applyAlignment="1">
      <alignment/>
    </xf>
    <xf numFmtId="10" fontId="19" fillId="0" borderId="0" xfId="0" applyNumberFormat="1" applyFont="1" applyAlignment="1">
      <alignment/>
    </xf>
    <xf numFmtId="0" fontId="18" fillId="0" borderId="0" xfId="0" applyFont="1" applyAlignment="1">
      <alignment horizontal="center"/>
    </xf>
    <xf numFmtId="0" fontId="19" fillId="0" borderId="0" xfId="73" applyFont="1" applyFill="1">
      <alignment/>
      <protection/>
    </xf>
    <xf numFmtId="168" fontId="19" fillId="0" borderId="0" xfId="44" applyNumberFormat="1" applyFont="1" applyFill="1" applyAlignment="1">
      <alignment/>
    </xf>
    <xf numFmtId="37" fontId="19" fillId="0" borderId="0" xfId="44" applyNumberFormat="1" applyFont="1" applyFill="1" applyAlignment="1">
      <alignment/>
    </xf>
    <xf numFmtId="167" fontId="19" fillId="0" borderId="0" xfId="44" applyNumberFormat="1" applyFont="1" applyAlignment="1">
      <alignment/>
    </xf>
    <xf numFmtId="0" fontId="19" fillId="0" borderId="0" xfId="0" applyFont="1" applyFill="1" applyAlignment="1">
      <alignment horizontal="right"/>
    </xf>
    <xf numFmtId="177" fontId="19" fillId="0" borderId="0" xfId="44" applyNumberFormat="1" applyFont="1" applyAlignment="1">
      <alignment/>
    </xf>
    <xf numFmtId="177" fontId="19" fillId="0" borderId="0" xfId="0" applyNumberFormat="1" applyFont="1" applyAlignment="1">
      <alignment/>
    </xf>
    <xf numFmtId="0" fontId="18" fillId="0" borderId="16" xfId="0" applyFont="1" applyBorder="1" applyAlignment="1">
      <alignment horizontal="center"/>
    </xf>
    <xf numFmtId="0" fontId="19" fillId="0" borderId="0" xfId="0" applyFont="1" applyAlignment="1">
      <alignment horizontal="right"/>
    </xf>
    <xf numFmtId="0" fontId="18" fillId="0" borderId="16" xfId="0" applyFont="1" applyBorder="1" applyAlignment="1">
      <alignment/>
    </xf>
    <xf numFmtId="0" fontId="52" fillId="0" borderId="0" xfId="0" applyFont="1" applyAlignment="1">
      <alignment/>
    </xf>
    <xf numFmtId="0" fontId="53" fillId="0" borderId="0" xfId="0" applyFont="1" applyAlignment="1">
      <alignment/>
    </xf>
    <xf numFmtId="168" fontId="19" fillId="0" borderId="0" xfId="0" applyNumberFormat="1" applyFont="1" applyAlignment="1">
      <alignment horizontal="right"/>
    </xf>
    <xf numFmtId="0" fontId="53" fillId="0" borderId="0" xfId="0" applyFont="1" applyFill="1" applyAlignment="1">
      <alignment horizontal="center"/>
    </xf>
    <xf numFmtId="0" fontId="19" fillId="0" borderId="16" xfId="0" applyFont="1" applyFill="1" applyBorder="1" applyAlignment="1">
      <alignment horizontal="center"/>
    </xf>
    <xf numFmtId="0" fontId="53" fillId="0" borderId="0" xfId="0" applyFont="1" applyAlignment="1">
      <alignment horizontal="center"/>
    </xf>
    <xf numFmtId="170" fontId="19" fillId="0" borderId="0" xfId="44" applyNumberFormat="1" applyFont="1" applyFill="1" applyAlignment="1">
      <alignment/>
    </xf>
    <xf numFmtId="168" fontId="19" fillId="0" borderId="0" xfId="0" applyNumberFormat="1" applyFont="1" applyFill="1" applyAlignment="1">
      <alignment/>
    </xf>
    <xf numFmtId="177" fontId="19" fillId="0" borderId="0" xfId="44" applyNumberFormat="1" applyFont="1" applyFill="1" applyAlignment="1">
      <alignment/>
    </xf>
    <xf numFmtId="177" fontId="19" fillId="0" borderId="16" xfId="44" applyNumberFormat="1" applyFont="1" applyFill="1" applyBorder="1" applyAlignment="1">
      <alignment/>
    </xf>
    <xf numFmtId="0" fontId="19" fillId="0" borderId="0" xfId="0" applyFont="1" applyFill="1" applyBorder="1" applyAlignment="1">
      <alignment/>
    </xf>
    <xf numFmtId="167" fontId="19" fillId="0" borderId="0" xfId="44" applyNumberFormat="1" applyFont="1" applyBorder="1" applyAlignment="1">
      <alignment/>
    </xf>
    <xf numFmtId="0" fontId="19" fillId="0" borderId="0" xfId="0" applyFont="1" applyFill="1" applyAlignment="1" applyProtection="1">
      <alignment/>
      <protection/>
    </xf>
    <xf numFmtId="0" fontId="18" fillId="0" borderId="0" xfId="0" applyFont="1" applyFill="1" applyAlignment="1" applyProtection="1">
      <alignment/>
      <protection/>
    </xf>
    <xf numFmtId="0" fontId="19" fillId="0" borderId="16" xfId="0" applyFont="1" applyFill="1" applyBorder="1" applyAlignment="1" applyProtection="1">
      <alignment horizontal="center"/>
      <protection/>
    </xf>
    <xf numFmtId="0" fontId="19" fillId="0" borderId="0" xfId="0" applyFont="1" applyFill="1" applyBorder="1" applyAlignment="1" applyProtection="1">
      <alignment horizontal="center"/>
      <protection/>
    </xf>
    <xf numFmtId="0" fontId="19" fillId="0" borderId="0" xfId="0" applyFont="1" applyAlignment="1">
      <alignment horizontal="left" indent="2"/>
    </xf>
    <xf numFmtId="0" fontId="19" fillId="0" borderId="0" xfId="0" applyFont="1" applyAlignment="1">
      <alignment horizontal="left"/>
    </xf>
    <xf numFmtId="179" fontId="19" fillId="0" borderId="0" xfId="73" applyNumberFormat="1" applyFont="1" applyFill="1">
      <alignment/>
      <protection/>
    </xf>
    <xf numFmtId="43" fontId="19" fillId="0" borderId="0" xfId="73" applyNumberFormat="1" applyFont="1" applyFill="1">
      <alignment/>
      <protection/>
    </xf>
    <xf numFmtId="10" fontId="19" fillId="0" borderId="0" xfId="73" applyNumberFormat="1" applyFont="1" applyFill="1">
      <alignment/>
      <protection/>
    </xf>
    <xf numFmtId="172" fontId="19" fillId="0" borderId="0" xfId="0" applyNumberFormat="1" applyFont="1" applyAlignment="1">
      <alignment/>
    </xf>
    <xf numFmtId="179" fontId="19" fillId="0" borderId="0" xfId="44" applyNumberFormat="1" applyFont="1" applyAlignment="1">
      <alignment/>
    </xf>
    <xf numFmtId="10" fontId="19" fillId="28" borderId="19" xfId="0" applyNumberFormat="1" applyFont="1" applyFill="1" applyBorder="1" applyAlignment="1">
      <alignment/>
    </xf>
    <xf numFmtId="177" fontId="19" fillId="28" borderId="19" xfId="44" applyNumberFormat="1" applyFont="1" applyFill="1" applyBorder="1" applyAlignment="1">
      <alignment/>
    </xf>
    <xf numFmtId="10" fontId="19" fillId="0" borderId="0" xfId="0" applyNumberFormat="1" applyFont="1" applyFill="1" applyBorder="1" applyAlignment="1">
      <alignment/>
    </xf>
    <xf numFmtId="0" fontId="19" fillId="0" borderId="0" xfId="0" applyFont="1" applyAlignment="1">
      <alignment horizontal="left" indent="5"/>
    </xf>
    <xf numFmtId="168" fontId="19" fillId="28" borderId="19" xfId="44" applyNumberFormat="1" applyFont="1" applyFill="1" applyBorder="1" applyAlignment="1">
      <alignment/>
    </xf>
    <xf numFmtId="182" fontId="19" fillId="0" borderId="0" xfId="0" applyNumberFormat="1" applyFont="1" applyFill="1" applyBorder="1" applyAlignment="1">
      <alignment/>
    </xf>
    <xf numFmtId="0" fontId="19" fillId="0" borderId="0" xfId="0" applyFont="1" applyFill="1" applyBorder="1" applyAlignment="1">
      <alignment/>
    </xf>
    <xf numFmtId="0" fontId="19" fillId="0" borderId="0" xfId="0" applyFont="1" applyFill="1" applyBorder="1" applyAlignment="1">
      <alignment horizontal="left" indent="2"/>
    </xf>
    <xf numFmtId="168" fontId="19" fillId="0" borderId="0" xfId="44" applyNumberFormat="1" applyFont="1" applyFill="1" applyBorder="1" applyAlignment="1">
      <alignment horizontal="center"/>
    </xf>
    <xf numFmtId="170" fontId="19" fillId="0" borderId="0" xfId="0" applyNumberFormat="1" applyFont="1" applyFill="1" applyAlignment="1">
      <alignment/>
    </xf>
    <xf numFmtId="167" fontId="19" fillId="0" borderId="0" xfId="44" applyFont="1" applyFill="1" applyAlignment="1">
      <alignment/>
    </xf>
    <xf numFmtId="0" fontId="18" fillId="0" borderId="0" xfId="0" applyFont="1" applyBorder="1" applyAlignment="1">
      <alignment horizontal="left" indent="1"/>
    </xf>
    <xf numFmtId="0" fontId="18" fillId="0" borderId="0" xfId="73" applyFont="1" applyFill="1">
      <alignment/>
      <protection/>
    </xf>
    <xf numFmtId="185" fontId="19" fillId="0" borderId="0" xfId="44" applyNumberFormat="1" applyFont="1" applyFill="1" applyAlignment="1">
      <alignment/>
    </xf>
    <xf numFmtId="17" fontId="19" fillId="0" borderId="0" xfId="0" applyNumberFormat="1" applyFont="1" applyAlignment="1">
      <alignment/>
    </xf>
    <xf numFmtId="182" fontId="19" fillId="0" borderId="0" xfId="0" applyNumberFormat="1" applyFont="1" applyAlignment="1">
      <alignment/>
    </xf>
    <xf numFmtId="186" fontId="19" fillId="0" borderId="0" xfId="0" applyNumberFormat="1" applyFont="1" applyAlignment="1">
      <alignment/>
    </xf>
    <xf numFmtId="0" fontId="54" fillId="0" borderId="0" xfId="0" applyFont="1" applyAlignment="1">
      <alignment/>
    </xf>
    <xf numFmtId="185" fontId="19" fillId="0" borderId="0" xfId="0" applyNumberFormat="1" applyFont="1" applyAlignment="1">
      <alignment/>
    </xf>
    <xf numFmtId="0" fontId="19" fillId="0" borderId="0" xfId="0" applyFont="1" applyFill="1" applyAlignment="1">
      <alignment horizontal="left" indent="1"/>
    </xf>
    <xf numFmtId="184" fontId="19" fillId="0" borderId="16" xfId="44" applyNumberFormat="1" applyFont="1" applyFill="1" applyBorder="1" applyAlignment="1">
      <alignment/>
    </xf>
    <xf numFmtId="184" fontId="19" fillId="0" borderId="0" xfId="44" applyNumberFormat="1" applyFont="1" applyFill="1" applyAlignment="1">
      <alignment/>
    </xf>
    <xf numFmtId="184" fontId="19" fillId="0" borderId="0" xfId="44" applyNumberFormat="1" applyFont="1" applyAlignment="1">
      <alignment/>
    </xf>
    <xf numFmtId="184" fontId="19" fillId="0" borderId="0" xfId="44" applyNumberFormat="1" applyFont="1" applyFill="1" applyBorder="1" applyAlignment="1">
      <alignment/>
    </xf>
    <xf numFmtId="184" fontId="19" fillId="0" borderId="18" xfId="44" applyNumberFormat="1" applyFont="1" applyFill="1" applyBorder="1" applyAlignment="1">
      <alignment/>
    </xf>
    <xf numFmtId="184" fontId="19" fillId="0" borderId="0" xfId="0" applyNumberFormat="1" applyFont="1" applyFill="1" applyAlignment="1">
      <alignment/>
    </xf>
    <xf numFmtId="168" fontId="52" fillId="0" borderId="0" xfId="44" applyNumberFormat="1" applyFont="1" applyFill="1" applyBorder="1" applyAlignment="1">
      <alignment/>
    </xf>
    <xf numFmtId="173" fontId="19" fillId="0" borderId="0" xfId="44" applyNumberFormat="1" applyFont="1" applyFill="1" applyAlignment="1">
      <alignment/>
    </xf>
    <xf numFmtId="184" fontId="19" fillId="0" borderId="17" xfId="0" applyNumberFormat="1" applyFont="1" applyBorder="1" applyAlignment="1">
      <alignment/>
    </xf>
    <xf numFmtId="184" fontId="19" fillId="0" borderId="0" xfId="0" applyNumberFormat="1" applyFont="1" applyAlignment="1">
      <alignment/>
    </xf>
    <xf numFmtId="184" fontId="19" fillId="0" borderId="16" xfId="0" applyNumberFormat="1" applyFont="1" applyBorder="1" applyAlignment="1">
      <alignment/>
    </xf>
    <xf numFmtId="184" fontId="19" fillId="0" borderId="16" xfId="44" applyNumberFormat="1" applyFont="1" applyBorder="1" applyAlignment="1">
      <alignment/>
    </xf>
    <xf numFmtId="184" fontId="19" fillId="0" borderId="18" xfId="0" applyNumberFormat="1" applyFont="1" applyBorder="1" applyAlignment="1">
      <alignment/>
    </xf>
    <xf numFmtId="184" fontId="19" fillId="0" borderId="12" xfId="0" applyNumberFormat="1" applyFont="1" applyBorder="1" applyAlignment="1">
      <alignment/>
    </xf>
    <xf numFmtId="172" fontId="19" fillId="0" borderId="18" xfId="0" applyNumberFormat="1" applyFont="1" applyBorder="1" applyAlignment="1">
      <alignment/>
    </xf>
    <xf numFmtId="0" fontId="18" fillId="0" borderId="0" xfId="0" applyFont="1" applyFill="1" applyAlignment="1">
      <alignment horizontal="center"/>
    </xf>
    <xf numFmtId="0" fontId="19" fillId="0" borderId="0" xfId="0" applyFont="1" applyFill="1" applyBorder="1" applyAlignment="1">
      <alignment horizontal="center"/>
    </xf>
    <xf numFmtId="186" fontId="19" fillId="0" borderId="0" xfId="0" applyNumberFormat="1" applyFont="1" applyFill="1" applyBorder="1" applyAlignment="1">
      <alignment horizontal="center"/>
    </xf>
    <xf numFmtId="168" fontId="18" fillId="28" borderId="19" xfId="44" applyNumberFormat="1" applyFont="1" applyFill="1" applyBorder="1" applyAlignment="1">
      <alignment horizontal="right"/>
    </xf>
    <xf numFmtId="10" fontId="18" fillId="28" borderId="19" xfId="0" applyNumberFormat="1" applyFont="1" applyFill="1" applyBorder="1" applyAlignment="1">
      <alignment/>
    </xf>
    <xf numFmtId="168" fontId="18" fillId="28" borderId="19" xfId="44" applyNumberFormat="1" applyFont="1" applyFill="1" applyBorder="1" applyAlignment="1">
      <alignment/>
    </xf>
    <xf numFmtId="0" fontId="6" fillId="0" borderId="0" xfId="0" applyFont="1" applyFill="1" applyAlignment="1">
      <alignment/>
    </xf>
    <xf numFmtId="37" fontId="19" fillId="0" borderId="0" xfId="0" applyNumberFormat="1" applyFont="1" applyFill="1" applyAlignment="1">
      <alignment/>
    </xf>
    <xf numFmtId="1" fontId="19" fillId="0" borderId="16" xfId="44" applyNumberFormat="1" applyFont="1" applyFill="1" applyBorder="1" applyAlignment="1">
      <alignment horizontal="center"/>
    </xf>
    <xf numFmtId="177" fontId="19" fillId="29" borderId="19" xfId="44" applyNumberFormat="1" applyFont="1" applyFill="1" applyBorder="1" applyAlignment="1">
      <alignment/>
    </xf>
    <xf numFmtId="172" fontId="19" fillId="0" borderId="0" xfId="44" applyNumberFormat="1" applyFont="1" applyFill="1" applyAlignment="1">
      <alignment/>
    </xf>
    <xf numFmtId="0" fontId="18" fillId="0" borderId="0" xfId="0" applyFont="1" applyAlignment="1">
      <alignment horizontal="right"/>
    </xf>
    <xf numFmtId="169" fontId="19" fillId="28" borderId="19" xfId="0" applyNumberFormat="1" applyFont="1" applyFill="1" applyBorder="1" applyAlignment="1">
      <alignment/>
    </xf>
    <xf numFmtId="177" fontId="19" fillId="0" borderId="16" xfId="46" applyNumberFormat="1" applyFont="1" applyFill="1" applyBorder="1" applyAlignment="1">
      <alignment/>
    </xf>
    <xf numFmtId="177" fontId="19" fillId="0" borderId="0" xfId="46" applyNumberFormat="1" applyFont="1" applyFill="1" applyAlignment="1">
      <alignment/>
    </xf>
    <xf numFmtId="168" fontId="19" fillId="0" borderId="0" xfId="46" applyNumberFormat="1" applyFont="1" applyFill="1" applyAlignment="1">
      <alignment/>
    </xf>
    <xf numFmtId="0" fontId="19" fillId="0" borderId="17" xfId="0" applyFont="1" applyFill="1" applyBorder="1" applyAlignment="1">
      <alignment/>
    </xf>
    <xf numFmtId="0" fontId="19" fillId="0" borderId="0" xfId="0" applyFont="1" applyFill="1" applyBorder="1" applyAlignment="1">
      <alignment vertical="center" wrapText="1"/>
    </xf>
    <xf numFmtId="181" fontId="19" fillId="0" borderId="0" xfId="46" applyNumberFormat="1" applyFont="1" applyFill="1" applyAlignment="1">
      <alignment/>
    </xf>
    <xf numFmtId="9" fontId="19" fillId="0" borderId="0" xfId="76" applyNumberFormat="1" applyFont="1" applyAlignment="1">
      <alignment/>
    </xf>
    <xf numFmtId="169" fontId="19" fillId="0" borderId="0" xfId="0" applyNumberFormat="1" applyFont="1" applyFill="1" applyAlignment="1">
      <alignment/>
    </xf>
    <xf numFmtId="169" fontId="18" fillId="0" borderId="0" xfId="76" applyNumberFormat="1" applyFont="1" applyFill="1" applyAlignment="1">
      <alignment/>
    </xf>
    <xf numFmtId="183" fontId="19" fillId="0" borderId="0" xfId="0" applyNumberFormat="1" applyFont="1" applyFill="1" applyAlignment="1">
      <alignment/>
    </xf>
    <xf numFmtId="168" fontId="19" fillId="0" borderId="0" xfId="44" applyNumberFormat="1" applyFont="1" applyFill="1" applyBorder="1" applyAlignment="1">
      <alignment/>
    </xf>
    <xf numFmtId="0" fontId="19" fillId="0" borderId="1" xfId="0" applyFont="1" applyFill="1" applyBorder="1" applyAlignment="1" applyProtection="1">
      <alignment horizontal="center"/>
      <protection/>
    </xf>
    <xf numFmtId="0" fontId="19" fillId="0" borderId="4" xfId="0" applyFont="1" applyFill="1" applyBorder="1" applyAlignment="1" applyProtection="1">
      <alignment/>
      <protection/>
    </xf>
    <xf numFmtId="0" fontId="19" fillId="0" borderId="20" xfId="0" applyFont="1" applyFill="1" applyBorder="1" applyAlignment="1" applyProtection="1">
      <alignment/>
      <protection/>
    </xf>
    <xf numFmtId="0" fontId="55" fillId="0" borderId="0" xfId="0" applyFont="1" applyFill="1" applyAlignment="1">
      <alignment/>
    </xf>
    <xf numFmtId="184" fontId="19" fillId="0" borderId="17" xfId="44" applyNumberFormat="1" applyFont="1" applyFill="1" applyBorder="1" applyAlignment="1">
      <alignment/>
    </xf>
    <xf numFmtId="0" fontId="46" fillId="0" borderId="0" xfId="0" applyFont="1" applyAlignment="1">
      <alignment/>
    </xf>
    <xf numFmtId="37" fontId="19" fillId="0" borderId="0" xfId="0" applyNumberFormat="1" applyFont="1" applyFill="1" applyBorder="1" applyAlignment="1">
      <alignment/>
    </xf>
    <xf numFmtId="177" fontId="19" fillId="0" borderId="0" xfId="44" applyNumberFormat="1" applyFont="1" applyFill="1" applyBorder="1" applyAlignment="1">
      <alignment/>
    </xf>
    <xf numFmtId="0" fontId="19" fillId="0" borderId="19" xfId="0" applyFont="1" applyFill="1" applyBorder="1" applyAlignment="1" applyProtection="1">
      <alignment horizontal="center"/>
      <protection/>
    </xf>
    <xf numFmtId="0" fontId="19" fillId="0" borderId="21" xfId="0" applyFont="1" applyFill="1" applyBorder="1" applyAlignment="1" applyProtection="1">
      <alignment/>
      <protection/>
    </xf>
    <xf numFmtId="17" fontId="19" fillId="0" borderId="21" xfId="0" applyNumberFormat="1" applyFont="1" applyFill="1" applyBorder="1" applyAlignment="1" applyProtection="1">
      <alignment/>
      <protection/>
    </xf>
    <xf numFmtId="17" fontId="19" fillId="0" borderId="22" xfId="0" applyNumberFormat="1" applyFont="1" applyFill="1" applyBorder="1" applyAlignment="1" applyProtection="1">
      <alignment/>
      <protection/>
    </xf>
    <xf numFmtId="9" fontId="42" fillId="0" borderId="0" xfId="73" applyNumberFormat="1" applyFont="1" applyFill="1">
      <alignment/>
      <protection/>
    </xf>
    <xf numFmtId="37" fontId="19" fillId="0" borderId="18" xfId="44" applyNumberFormat="1" applyFont="1" applyFill="1" applyBorder="1" applyAlignment="1">
      <alignment/>
    </xf>
    <xf numFmtId="0" fontId="44" fillId="0" borderId="0" xfId="0" applyFont="1" applyFill="1" applyAlignment="1">
      <alignment/>
    </xf>
    <xf numFmtId="0" fontId="53" fillId="0" borderId="0" xfId="0" applyFont="1" applyFill="1" applyAlignment="1">
      <alignment/>
    </xf>
    <xf numFmtId="17" fontId="19" fillId="0" borderId="1" xfId="0" applyNumberFormat="1" applyFont="1" applyFill="1" applyBorder="1" applyAlignment="1">
      <alignment horizontal="center"/>
    </xf>
    <xf numFmtId="17" fontId="19" fillId="0" borderId="12" xfId="0" applyNumberFormat="1" applyFont="1" applyFill="1" applyBorder="1" applyAlignment="1">
      <alignment horizontal="center"/>
    </xf>
    <xf numFmtId="17" fontId="19" fillId="0" borderId="23" xfId="0" applyNumberFormat="1" applyFont="1" applyFill="1" applyBorder="1" applyAlignment="1">
      <alignment horizontal="center"/>
    </xf>
    <xf numFmtId="180" fontId="19" fillId="0" borderId="0" xfId="0" applyNumberFormat="1" applyFont="1" applyFill="1" applyAlignment="1">
      <alignment/>
    </xf>
    <xf numFmtId="177" fontId="19" fillId="0" borderId="0" xfId="0" applyNumberFormat="1" applyFont="1" applyFill="1" applyAlignment="1">
      <alignment/>
    </xf>
    <xf numFmtId="177" fontId="19" fillId="0" borderId="0" xfId="46" applyNumberFormat="1" applyFont="1" applyFill="1" applyBorder="1" applyAlignment="1">
      <alignment/>
    </xf>
    <xf numFmtId="43" fontId="19" fillId="0" borderId="0" xfId="0" applyNumberFormat="1" applyFont="1" applyFill="1" applyAlignment="1">
      <alignment/>
    </xf>
    <xf numFmtId="10" fontId="19" fillId="0" borderId="0" xfId="76" applyNumberFormat="1" applyFont="1" applyFill="1" applyAlignment="1">
      <alignment/>
    </xf>
    <xf numFmtId="10" fontId="18" fillId="0" borderId="0" xfId="76" applyNumberFormat="1" applyFont="1" applyFill="1" applyAlignment="1">
      <alignment/>
    </xf>
    <xf numFmtId="9" fontId="18" fillId="0" borderId="0" xfId="76" applyNumberFormat="1" applyFont="1" applyFill="1" applyAlignment="1">
      <alignment/>
    </xf>
    <xf numFmtId="0" fontId="19" fillId="0" borderId="16" xfId="0" applyFont="1" applyFill="1" applyBorder="1" applyAlignment="1">
      <alignment/>
    </xf>
    <xf numFmtId="179" fontId="19" fillId="0" borderId="0" xfId="0" applyNumberFormat="1" applyFont="1" applyFill="1" applyAlignment="1">
      <alignment/>
    </xf>
    <xf numFmtId="0" fontId="19" fillId="0" borderId="0" xfId="0" applyFont="1" applyFill="1" applyBorder="1" applyAlignment="1">
      <alignment horizontal="left"/>
    </xf>
    <xf numFmtId="0" fontId="19" fillId="0" borderId="0" xfId="0" applyFont="1" applyFill="1" applyAlignment="1">
      <alignment horizontal="left"/>
    </xf>
    <xf numFmtId="167" fontId="19" fillId="0" borderId="0" xfId="44" applyNumberFormat="1" applyFont="1" applyFill="1" applyAlignment="1">
      <alignment/>
    </xf>
    <xf numFmtId="0" fontId="19" fillId="0" borderId="12" xfId="0" applyFont="1" applyFill="1" applyBorder="1" applyAlignment="1">
      <alignment horizontal="left"/>
    </xf>
    <xf numFmtId="168" fontId="19" fillId="0" borderId="12" xfId="44" applyNumberFormat="1" applyFont="1" applyFill="1" applyBorder="1" applyAlignment="1">
      <alignment/>
    </xf>
    <xf numFmtId="177" fontId="19" fillId="0" borderId="12" xfId="44" applyNumberFormat="1" applyFont="1" applyFill="1" applyBorder="1" applyAlignment="1">
      <alignment/>
    </xf>
    <xf numFmtId="0" fontId="19" fillId="0" borderId="12" xfId="0" applyFont="1" applyFill="1" applyBorder="1" applyAlignment="1">
      <alignment/>
    </xf>
    <xf numFmtId="168" fontId="19" fillId="0" borderId="18" xfId="44" applyNumberFormat="1" applyFont="1" applyFill="1" applyBorder="1" applyAlignment="1">
      <alignment/>
    </xf>
    <xf numFmtId="169" fontId="19" fillId="0" borderId="0" xfId="76" applyNumberFormat="1" applyFont="1" applyFill="1" applyAlignment="1">
      <alignment/>
    </xf>
    <xf numFmtId="0" fontId="19" fillId="0" borderId="19" xfId="73" applyFont="1" applyFill="1" applyBorder="1" applyAlignment="1">
      <alignment horizontal="center"/>
      <protection/>
    </xf>
    <xf numFmtId="0" fontId="56" fillId="0" borderId="0" xfId="73" applyFont="1" applyFill="1" applyAlignment="1">
      <alignment horizontal="center"/>
      <protection/>
    </xf>
    <xf numFmtId="9" fontId="19" fillId="0" borderId="0" xfId="76" applyFont="1" applyFill="1" applyAlignment="1">
      <alignment/>
    </xf>
    <xf numFmtId="0" fontId="53" fillId="0" borderId="16" xfId="73" applyFont="1" applyFill="1" applyBorder="1" applyAlignment="1">
      <alignment horizontal="center"/>
      <protection/>
    </xf>
    <xf numFmtId="43" fontId="19" fillId="0" borderId="17" xfId="0" applyNumberFormat="1" applyFont="1" applyFill="1" applyBorder="1" applyAlignment="1">
      <alignment/>
    </xf>
    <xf numFmtId="167" fontId="19" fillId="0" borderId="12" xfId="44" applyFont="1" applyFill="1" applyBorder="1" applyAlignment="1">
      <alignment/>
    </xf>
    <xf numFmtId="6" fontId="19" fillId="0" borderId="0" xfId="73" applyNumberFormat="1" applyFont="1" applyFill="1">
      <alignment/>
      <protection/>
    </xf>
    <xf numFmtId="8" fontId="19" fillId="0" borderId="0" xfId="73" applyNumberFormat="1" applyFont="1" applyFill="1">
      <alignment/>
      <protection/>
    </xf>
    <xf numFmtId="0" fontId="19" fillId="0" borderId="16" xfId="73" applyFont="1" applyFill="1" applyBorder="1">
      <alignment/>
      <protection/>
    </xf>
    <xf numFmtId="179" fontId="19" fillId="0" borderId="16" xfId="73" applyNumberFormat="1" applyFont="1" applyFill="1" applyBorder="1">
      <alignment/>
      <protection/>
    </xf>
    <xf numFmtId="179" fontId="52" fillId="0" borderId="0" xfId="73" applyNumberFormat="1" applyFont="1" applyFill="1">
      <alignment/>
      <protection/>
    </xf>
    <xf numFmtId="179" fontId="56" fillId="0" borderId="0" xfId="73" applyNumberFormat="1" applyFont="1" applyFill="1">
      <alignment/>
      <protection/>
    </xf>
    <xf numFmtId="0" fontId="18" fillId="0" borderId="12" xfId="73" applyFont="1" applyFill="1" applyBorder="1">
      <alignment/>
      <protection/>
    </xf>
    <xf numFmtId="0" fontId="19" fillId="0" borderId="12" xfId="73" applyFont="1" applyFill="1" applyBorder="1">
      <alignment/>
      <protection/>
    </xf>
    <xf numFmtId="0" fontId="19" fillId="0" borderId="0" xfId="73" applyFont="1" applyFill="1" applyAlignment="1">
      <alignment horizontal="center"/>
      <protection/>
    </xf>
    <xf numFmtId="167" fontId="19" fillId="0" borderId="0" xfId="73" applyNumberFormat="1" applyFont="1" applyFill="1">
      <alignment/>
      <protection/>
    </xf>
    <xf numFmtId="0" fontId="42" fillId="0" borderId="0" xfId="73" applyFont="1" applyFill="1" applyBorder="1">
      <alignment/>
      <protection/>
    </xf>
    <xf numFmtId="0" fontId="19" fillId="0" borderId="0" xfId="73" applyFont="1" applyFill="1" applyBorder="1">
      <alignment/>
      <protection/>
    </xf>
    <xf numFmtId="0" fontId="20" fillId="0" borderId="0" xfId="0" applyFont="1" applyFill="1" applyAlignment="1">
      <alignment/>
    </xf>
    <xf numFmtId="0" fontId="52" fillId="0" borderId="0" xfId="0" applyFont="1" applyFill="1" applyAlignment="1">
      <alignment horizontal="center"/>
    </xf>
    <xf numFmtId="0" fontId="21" fillId="0" borderId="0" xfId="0" applyFont="1" applyFill="1" applyAlignment="1">
      <alignment/>
    </xf>
    <xf numFmtId="0" fontId="18" fillId="0" borderId="16" xfId="0" applyFont="1" applyFill="1" applyBorder="1" applyAlignment="1">
      <alignment/>
    </xf>
    <xf numFmtId="177" fontId="18" fillId="0" borderId="0" xfId="0" applyNumberFormat="1" applyFont="1" applyFill="1" applyAlignment="1">
      <alignment/>
    </xf>
    <xf numFmtId="170" fontId="19" fillId="0" borderId="0" xfId="49" applyNumberFormat="1" applyFont="1" applyFill="1" applyAlignment="1">
      <alignment/>
    </xf>
    <xf numFmtId="170" fontId="19" fillId="0" borderId="18" xfId="0" applyNumberFormat="1" applyFont="1" applyFill="1" applyBorder="1" applyAlignment="1">
      <alignment/>
    </xf>
    <xf numFmtId="168" fontId="19" fillId="0" borderId="12" xfId="0" applyNumberFormat="1" applyFont="1" applyFill="1" applyBorder="1" applyAlignment="1">
      <alignment/>
    </xf>
    <xf numFmtId="0" fontId="19" fillId="0" borderId="0" xfId="0" applyFont="1" applyFill="1" applyAlignment="1">
      <alignment horizontal="center"/>
    </xf>
    <xf numFmtId="5" fontId="19" fillId="0" borderId="0" xfId="44" applyNumberFormat="1" applyFont="1" applyFill="1" applyAlignment="1">
      <alignment/>
    </xf>
    <xf numFmtId="170" fontId="19" fillId="0" borderId="12" xfId="0" applyNumberFormat="1" applyFont="1" applyFill="1" applyBorder="1" applyAlignment="1">
      <alignment/>
    </xf>
    <xf numFmtId="167" fontId="19" fillId="0" borderId="0" xfId="0" applyNumberFormat="1" applyFont="1" applyFill="1" applyBorder="1" applyAlignment="1">
      <alignment/>
    </xf>
    <xf numFmtId="0" fontId="42" fillId="0" borderId="0" xfId="0" applyFont="1" applyFill="1" applyAlignment="1">
      <alignment/>
    </xf>
    <xf numFmtId="0" fontId="43" fillId="0" borderId="0" xfId="0" applyFont="1" applyFill="1" applyAlignment="1">
      <alignment/>
    </xf>
    <xf numFmtId="0" fontId="0" fillId="0" borderId="0" xfId="0" applyFill="1" applyAlignment="1">
      <alignment/>
    </xf>
    <xf numFmtId="177" fontId="19" fillId="29" borderId="19" xfId="0" applyNumberFormat="1" applyFont="1" applyFill="1" applyBorder="1" applyAlignment="1">
      <alignment/>
    </xf>
    <xf numFmtId="0" fontId="19" fillId="0" borderId="0" xfId="72" applyFont="1" applyAlignment="1">
      <alignment horizontal="left" indent="1"/>
      <protection/>
    </xf>
    <xf numFmtId="0" fontId="19" fillId="0" borderId="0" xfId="72" applyFont="1" applyFill="1" applyAlignment="1">
      <alignment horizontal="left" indent="1"/>
      <protection/>
    </xf>
    <xf numFmtId="169" fontId="19" fillId="28" borderId="19" xfId="76" applyNumberFormat="1" applyFont="1" applyFill="1" applyBorder="1" applyAlignment="1">
      <alignment/>
    </xf>
    <xf numFmtId="10" fontId="19" fillId="0" borderId="0" xfId="0" applyNumberFormat="1" applyFont="1" applyFill="1" applyBorder="1" applyAlignment="1">
      <alignment/>
    </xf>
    <xf numFmtId="17" fontId="18" fillId="0" borderId="0" xfId="0" applyNumberFormat="1" applyFont="1" applyFill="1" applyBorder="1" applyAlignment="1">
      <alignment horizontal="right"/>
    </xf>
    <xf numFmtId="169" fontId="18" fillId="0" borderId="0" xfId="0" applyNumberFormat="1" applyFont="1" applyFill="1" applyAlignment="1">
      <alignment/>
    </xf>
    <xf numFmtId="10" fontId="18" fillId="0" borderId="0" xfId="0" applyNumberFormat="1" applyFont="1" applyFill="1" applyAlignment="1">
      <alignment/>
    </xf>
    <xf numFmtId="0" fontId="45" fillId="0" borderId="0" xfId="0" applyFont="1" applyFill="1" applyAlignment="1">
      <alignment/>
    </xf>
    <xf numFmtId="5" fontId="19" fillId="0" borderId="0" xfId="44" applyNumberFormat="1" applyFont="1" applyFill="1" applyBorder="1" applyAlignment="1">
      <alignment/>
    </xf>
    <xf numFmtId="177" fontId="19" fillId="0" borderId="0" xfId="0" applyNumberFormat="1" applyFont="1" applyFill="1" applyBorder="1" applyAlignment="1">
      <alignment/>
    </xf>
    <xf numFmtId="0" fontId="1" fillId="0" borderId="0" xfId="0" applyFont="1" applyFill="1" applyAlignment="1">
      <alignment/>
    </xf>
    <xf numFmtId="172" fontId="19" fillId="0" borderId="0" xfId="0" applyNumberFormat="1" applyFont="1" applyFill="1" applyAlignment="1">
      <alignment/>
    </xf>
    <xf numFmtId="0" fontId="45" fillId="0" borderId="24" xfId="0" applyFont="1" applyFill="1" applyBorder="1" applyAlignment="1">
      <alignment/>
    </xf>
    <xf numFmtId="0" fontId="19" fillId="0" borderId="25" xfId="0" applyFont="1" applyFill="1" applyBorder="1" applyAlignment="1">
      <alignment/>
    </xf>
    <xf numFmtId="41" fontId="19" fillId="0" borderId="0" xfId="0" applyNumberFormat="1" applyFont="1" applyFill="1" applyAlignment="1">
      <alignment/>
    </xf>
    <xf numFmtId="172" fontId="24" fillId="0" borderId="0" xfId="0" applyNumberFormat="1" applyFont="1" applyFill="1" applyAlignment="1">
      <alignment horizontal="left" wrapText="1"/>
    </xf>
    <xf numFmtId="37" fontId="19" fillId="0" borderId="18" xfId="0" applyNumberFormat="1" applyFont="1" applyFill="1" applyBorder="1" applyAlignment="1">
      <alignment/>
    </xf>
    <xf numFmtId="0" fontId="23" fillId="0" borderId="0" xfId="0" applyFont="1" applyFill="1" applyAlignment="1">
      <alignment/>
    </xf>
    <xf numFmtId="0" fontId="42" fillId="0" borderId="0" xfId="0" applyFont="1" applyAlignment="1">
      <alignment horizontal="left"/>
    </xf>
    <xf numFmtId="210" fontId="19" fillId="0" borderId="0" xfId="0" applyNumberFormat="1" applyFont="1" applyAlignment="1">
      <alignment/>
    </xf>
    <xf numFmtId="177" fontId="19" fillId="0" borderId="17" xfId="44" applyNumberFormat="1" applyFont="1" applyFill="1" applyBorder="1" applyAlignment="1">
      <alignment/>
    </xf>
    <xf numFmtId="177" fontId="19" fillId="0" borderId="18" xfId="44" applyNumberFormat="1" applyFont="1" applyFill="1" applyBorder="1" applyAlignment="1">
      <alignment/>
    </xf>
    <xf numFmtId="172" fontId="19" fillId="0" borderId="18" xfId="44" applyNumberFormat="1" applyFont="1" applyFill="1" applyBorder="1" applyAlignment="1">
      <alignment/>
    </xf>
    <xf numFmtId="0" fontId="1" fillId="0" borderId="0" xfId="71" applyFont="1" applyFill="1" applyAlignment="1">
      <alignment horizontal="right"/>
      <protection/>
    </xf>
    <xf numFmtId="0" fontId="19" fillId="0" borderId="26" xfId="0" applyFont="1" applyFill="1" applyBorder="1" applyAlignment="1">
      <alignment horizontal="center"/>
    </xf>
    <xf numFmtId="0" fontId="19" fillId="0" borderId="21" xfId="0" applyFont="1" applyFill="1" applyBorder="1" applyAlignment="1">
      <alignment horizontal="center"/>
    </xf>
    <xf numFmtId="0" fontId="22" fillId="0" borderId="22" xfId="0" applyFont="1" applyFill="1" applyBorder="1" applyAlignment="1">
      <alignment horizontal="center"/>
    </xf>
    <xf numFmtId="177" fontId="42" fillId="0" borderId="0" xfId="44" applyNumberFormat="1" applyFont="1" applyFill="1" applyAlignment="1">
      <alignment/>
    </xf>
    <xf numFmtId="0" fontId="19" fillId="0" borderId="26" xfId="73" applyFont="1" applyFill="1" applyBorder="1" applyAlignment="1">
      <alignment horizontal="center"/>
      <protection/>
    </xf>
    <xf numFmtId="0" fontId="19" fillId="0" borderId="22" xfId="73" applyFont="1" applyFill="1" applyBorder="1" applyAlignment="1">
      <alignment horizontal="center"/>
      <protection/>
    </xf>
    <xf numFmtId="0" fontId="18" fillId="0" borderId="1" xfId="0" applyFont="1" applyFill="1" applyBorder="1" applyAlignment="1">
      <alignment horizontal="center"/>
    </xf>
    <xf numFmtId="0" fontId="18" fillId="0" borderId="12" xfId="0" applyFont="1" applyFill="1" applyBorder="1" applyAlignment="1">
      <alignment horizontal="center"/>
    </xf>
    <xf numFmtId="0" fontId="18" fillId="0" borderId="23" xfId="0" applyFont="1" applyFill="1" applyBorder="1" applyAlignment="1">
      <alignment horizontal="center"/>
    </xf>
    <xf numFmtId="0" fontId="18" fillId="0" borderId="0" xfId="0" applyFont="1" applyFill="1" applyBorder="1" applyAlignment="1">
      <alignment horizontal="center"/>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mount" xfId="39"/>
    <cellStyle name="Bad" xfId="40"/>
    <cellStyle name="Body text" xfId="41"/>
    <cellStyle name="Calculation" xfId="42"/>
    <cellStyle name="Check Cell" xfId="43"/>
    <cellStyle name="Comma" xfId="44"/>
    <cellStyle name="Comma [0]" xfId="45"/>
    <cellStyle name="Comma 2" xfId="46"/>
    <cellStyle name="Comma 3" xfId="47"/>
    <cellStyle name="Comma 3 2" xfId="48"/>
    <cellStyle name="Currency" xfId="49"/>
    <cellStyle name="Currency [0]" xfId="50"/>
    <cellStyle name="Currency 2" xfId="51"/>
    <cellStyle name="Explanatory Text" xfId="52"/>
    <cellStyle name="Followed Hyperlink" xfId="53"/>
    <cellStyle name="Good" xfId="54"/>
    <cellStyle name="header" xfId="55"/>
    <cellStyle name="Header Total" xfId="56"/>
    <cellStyle name="Header1" xfId="57"/>
    <cellStyle name="Header2" xfId="58"/>
    <cellStyle name="Header3" xfId="59"/>
    <cellStyle name="Header4" xfId="60"/>
    <cellStyle name="Heading 1" xfId="61"/>
    <cellStyle name="Heading 2" xfId="62"/>
    <cellStyle name="Heading 3" xfId="63"/>
    <cellStyle name="Heading 4" xfId="64"/>
    <cellStyle name="Hyperlink" xfId="65"/>
    <cellStyle name="Input" xfId="66"/>
    <cellStyle name="Linked Cell" xfId="67"/>
    <cellStyle name="Neutral" xfId="68"/>
    <cellStyle name="NonPrint_Heading" xfId="69"/>
    <cellStyle name="Normal 2" xfId="70"/>
    <cellStyle name="Normal 3" xfId="71"/>
    <cellStyle name="Normal_EMA ProPortion" xfId="72"/>
    <cellStyle name="Normal_Opex Summary MF IL ML October 2010 (3)" xfId="73"/>
    <cellStyle name="Note" xfId="74"/>
    <cellStyle name="Output" xfId="75"/>
    <cellStyle name="Percent" xfId="76"/>
    <cellStyle name="Percent 2" xfId="77"/>
    <cellStyle name="Percent 3" xfId="78"/>
    <cellStyle name="Product Title" xfId="79"/>
    <cellStyle name="Text" xfId="80"/>
    <cellStyle name="Title" xfId="81"/>
    <cellStyle name="Total" xfId="82"/>
    <cellStyle name="Warning Text" xfId="83"/>
  </cellStyles>
  <dxfs count="49">
    <dxf>
      <font>
        <color rgb="FF9C0006"/>
      </font>
    </dxf>
    <dxf>
      <font>
        <color rgb="FFFF0000"/>
      </font>
    </dxf>
    <dxf>
      <font>
        <color theme="0"/>
      </font>
    </dxf>
    <dxf>
      <font>
        <color rgb="FF9C0006"/>
      </font>
    </dxf>
    <dxf>
      <font>
        <color rgb="FFFF0000"/>
      </font>
    </dxf>
    <dxf>
      <font>
        <color theme="0"/>
      </font>
    </dxf>
    <dxf>
      <font>
        <color rgb="FF9C0006"/>
      </font>
    </dxf>
    <dxf>
      <font>
        <color rgb="FFFF0000"/>
      </font>
    </dxf>
    <dxf>
      <font>
        <color theme="0"/>
      </font>
    </dxf>
    <dxf>
      <font>
        <color rgb="FF9C0006"/>
      </font>
    </dxf>
    <dxf>
      <font>
        <color rgb="FFFF0000"/>
      </font>
    </dxf>
    <dxf>
      <font>
        <color theme="0"/>
      </font>
    </dxf>
    <dxf>
      <font>
        <color rgb="FF9C0006"/>
      </font>
    </dxf>
    <dxf>
      <font>
        <color rgb="FFFF0000"/>
      </font>
    </dxf>
    <dxf>
      <font>
        <color theme="0"/>
      </font>
    </dxf>
    <dxf>
      <font>
        <color rgb="FF9C0006"/>
      </font>
    </dxf>
    <dxf>
      <font>
        <color rgb="FFFF0000"/>
      </font>
    </dxf>
    <dxf>
      <font>
        <color theme="0"/>
      </font>
    </dxf>
    <dxf>
      <font>
        <color rgb="FF9C0006"/>
      </font>
    </dxf>
    <dxf>
      <font>
        <color rgb="FFFF0000"/>
      </font>
    </dxf>
    <dxf>
      <font>
        <color theme="0"/>
      </font>
    </dxf>
    <dxf>
      <font>
        <color rgb="FF9C0006"/>
      </font>
    </dxf>
    <dxf>
      <font>
        <color rgb="FFFF0000"/>
      </font>
    </dxf>
    <dxf>
      <font>
        <color theme="0"/>
      </font>
    </dxf>
    <dxf>
      <font>
        <color rgb="FF9C0006"/>
      </font>
    </dxf>
    <dxf>
      <font>
        <color rgb="FFFF0000"/>
      </font>
    </dxf>
    <dxf>
      <font>
        <color theme="0"/>
      </font>
    </dxf>
    <dxf>
      <font>
        <color rgb="FF9C0006"/>
      </font>
    </dxf>
    <dxf>
      <font>
        <color rgb="FFFF0000"/>
      </font>
    </dxf>
    <dxf>
      <font>
        <color theme="0"/>
      </font>
    </dxf>
    <dxf>
      <font>
        <color rgb="FF9C0006"/>
      </font>
    </dxf>
    <dxf>
      <font>
        <color rgb="FFFF0000"/>
      </font>
    </dxf>
    <dxf>
      <font>
        <color theme="0"/>
      </font>
    </dxf>
    <dxf>
      <font>
        <color rgb="FF006100"/>
      </font>
      <fill>
        <patternFill>
          <bgColor rgb="FFC6EFCE"/>
        </patternFill>
      </fill>
    </dxf>
    <dxf>
      <font>
        <color rgb="FF9C0006"/>
      </font>
      <fill>
        <patternFill>
          <bgColor rgb="FFFFC7CE"/>
        </patternFill>
      </fill>
    </dxf>
    <dxf>
      <font>
        <color rgb="FF9C0006"/>
      </font>
    </dxf>
    <dxf>
      <font>
        <color rgb="FFFF0000"/>
      </font>
    </dxf>
    <dxf>
      <font>
        <color theme="0"/>
      </font>
    </dxf>
    <dxf>
      <font>
        <color rgb="FF9C0006"/>
      </font>
    </dxf>
    <dxf>
      <font>
        <color rgb="FFFF0000"/>
      </font>
    </dxf>
    <dxf>
      <font>
        <color theme="0"/>
      </font>
    </dxf>
    <dxf>
      <font>
        <color rgb="FF9C0006"/>
      </font>
    </dxf>
    <dxf>
      <font>
        <color rgb="FFFF0000"/>
      </font>
    </dxf>
    <dxf>
      <font>
        <color theme="0"/>
      </font>
    </dxf>
    <dxf>
      <font>
        <color rgb="FF9C0006"/>
      </font>
    </dxf>
    <dxf>
      <font>
        <color rgb="FFFF0000"/>
      </font>
    </dxf>
    <dxf>
      <font>
        <color theme="0"/>
      </font>
    </dxf>
    <dxf>
      <font>
        <color rgb="FFFFFF00"/>
      </font>
      <fill>
        <patternFill>
          <bgColor rgb="FFFF0000"/>
        </patternFill>
      </fill>
    </dxf>
    <dxf>
      <font>
        <color rgb="FF006100"/>
      </font>
      <fill>
        <patternFill>
          <bgColor rgb="FFC6EF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14</xdr:row>
      <xdr:rowOff>66675</xdr:rowOff>
    </xdr:from>
    <xdr:to>
      <xdr:col>13</xdr:col>
      <xdr:colOff>504825</xdr:colOff>
      <xdr:row>16</xdr:row>
      <xdr:rowOff>466725</xdr:rowOff>
    </xdr:to>
    <xdr:sp>
      <xdr:nvSpPr>
        <xdr:cNvPr id="1" name="TextBox 1"/>
        <xdr:cNvSpPr txBox="1">
          <a:spLocks noChangeArrowheads="1"/>
        </xdr:cNvSpPr>
      </xdr:nvSpPr>
      <xdr:spPr>
        <a:xfrm>
          <a:off x="1314450" y="3276600"/>
          <a:ext cx="7115175" cy="723900"/>
        </a:xfrm>
        <a:prstGeom prst="rect">
          <a:avLst/>
        </a:prstGeom>
        <a:noFill/>
        <a:ln w="25400" cmpd="sng">
          <a:solidFill>
            <a:srgbClr val="C0504D"/>
          </a:solidFill>
          <a:headEnd type="none"/>
          <a:tailEnd type="none"/>
        </a:ln>
      </xdr:spPr>
      <xdr:txBody>
        <a:bodyPr vertOverflow="clip" wrap="square"/>
        <a:p>
          <a:pPr algn="l">
            <a:defRPr/>
          </a:pPr>
          <a:r>
            <a:rPr lang="en-US" cap="none" sz="1100" b="1" i="1" u="none" baseline="0">
              <a:solidFill>
                <a:srgbClr val="000000"/>
              </a:solidFill>
            </a:rPr>
            <a:t>DISCLAIMER --&gt; This model has been prepared by NSP Maritime Link for illustrative purposes only; it is not necessarily reflective of final regulatory structure.  No representation, warranty or undertaking (express or implied) is made with respect to the adequacy, completenes2s or accuracy of the model or the assumptions on which it is based.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V:\Documents%20and%20Settings\af259\Local%20Settings\Temporary%20Internet%20Files\OLK6\ImplodedCars3Don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ae168\Local%20Settings\Temporary%20Internet%20Files\OLK2BC\NFLD%20Transmission%20(scenario%20analysis)%20v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rol"/>
      <sheetName val="RepairCost"/>
      <sheetName val="HistData"/>
      <sheetName val="CALC"/>
      <sheetName val="Waterfall"/>
      <sheetName val="Tornado"/>
      <sheetName val="RiskProfile"/>
      <sheetName val="Depr"/>
      <sheetName val="RevRecord"/>
    </sheetNames>
    <sheetDataSet>
      <sheetData sheetId="0">
        <row r="1">
          <cell r="B1" t="str">
            <v>Imploded Cars Project 3</v>
          </cell>
        </row>
        <row r="6">
          <cell r="M6" t="str">
            <v>All Vented</v>
          </cell>
          <cell r="P6" t="str">
            <v>All Non-Vented</v>
          </cell>
          <cell r="S6" t="str">
            <v>New Cars Vented</v>
          </cell>
          <cell r="V6" t="str">
            <v>All Valved</v>
          </cell>
          <cell r="Y6" t="str">
            <v>New Cars Valved</v>
          </cell>
        </row>
        <row r="11">
          <cell r="F11">
            <v>110</v>
          </cell>
        </row>
        <row r="14">
          <cell r="F14">
            <v>1</v>
          </cell>
        </row>
        <row r="15">
          <cell r="F15">
            <v>2.75</v>
          </cell>
        </row>
        <row r="16">
          <cell r="F16">
            <v>9</v>
          </cell>
        </row>
        <row r="18">
          <cell r="F18">
            <v>4</v>
          </cell>
        </row>
        <row r="20">
          <cell r="F20">
            <v>11977.45</v>
          </cell>
        </row>
        <row r="21">
          <cell r="F21">
            <v>3933.95</v>
          </cell>
        </row>
        <row r="22">
          <cell r="F22">
            <v>13572.89</v>
          </cell>
        </row>
        <row r="23">
          <cell r="F23">
            <v>0.025</v>
          </cell>
        </row>
        <row r="26">
          <cell r="D26">
            <v>3200</v>
          </cell>
        </row>
        <row r="29">
          <cell r="D29">
            <v>4</v>
          </cell>
        </row>
        <row r="30">
          <cell r="D30">
            <v>4</v>
          </cell>
        </row>
        <row r="31">
          <cell r="D31">
            <v>0.1</v>
          </cell>
        </row>
        <row r="32">
          <cell r="D32">
            <v>0.4</v>
          </cell>
        </row>
        <row r="33">
          <cell r="D33">
            <v>2002</v>
          </cell>
        </row>
        <row r="34">
          <cell r="D34">
            <v>20</v>
          </cell>
        </row>
        <row r="41">
          <cell r="B41">
            <v>1</v>
          </cell>
        </row>
        <row r="50">
          <cell r="B50">
            <v>2</v>
          </cell>
        </row>
      </sheetData>
      <sheetData sheetId="1">
        <row r="38">
          <cell r="D38">
            <v>2002</v>
          </cell>
          <cell r="E38">
            <v>12973.62708306967</v>
          </cell>
        </row>
        <row r="39">
          <cell r="D39">
            <v>2003</v>
          </cell>
          <cell r="E39">
            <v>13206.269108069671</v>
          </cell>
        </row>
        <row r="40">
          <cell r="D40">
            <v>2004</v>
          </cell>
          <cell r="E40">
            <v>13438.911133069672</v>
          </cell>
        </row>
        <row r="41">
          <cell r="D41">
            <v>2005</v>
          </cell>
          <cell r="E41">
            <v>13671.553158069673</v>
          </cell>
        </row>
        <row r="42">
          <cell r="D42">
            <v>2006</v>
          </cell>
          <cell r="E42">
            <v>13904.195183069674</v>
          </cell>
        </row>
        <row r="43">
          <cell r="D43">
            <v>2007</v>
          </cell>
          <cell r="E43">
            <v>14136.837208069675</v>
          </cell>
        </row>
        <row r="44">
          <cell r="D44">
            <v>2008</v>
          </cell>
          <cell r="E44">
            <v>14369.479233069675</v>
          </cell>
        </row>
        <row r="45">
          <cell r="D45">
            <v>2009</v>
          </cell>
          <cell r="E45">
            <v>14602.121258069676</v>
          </cell>
        </row>
        <row r="46">
          <cell r="D46">
            <v>2010</v>
          </cell>
          <cell r="E46">
            <v>14834.763283069675</v>
          </cell>
        </row>
        <row r="47">
          <cell r="D47">
            <v>2011</v>
          </cell>
          <cell r="E47">
            <v>15067.405308069676</v>
          </cell>
        </row>
        <row r="48">
          <cell r="D48">
            <v>2012</v>
          </cell>
          <cell r="E48">
            <v>15300.047333069677</v>
          </cell>
        </row>
        <row r="49">
          <cell r="D49">
            <v>2013</v>
          </cell>
          <cell r="E49">
            <v>15532.689358069678</v>
          </cell>
        </row>
        <row r="50">
          <cell r="D50">
            <v>2014</v>
          </cell>
          <cell r="E50">
            <v>15765.331383069679</v>
          </cell>
        </row>
        <row r="51">
          <cell r="D51">
            <v>2015</v>
          </cell>
          <cell r="E51">
            <v>15997.973408069678</v>
          </cell>
        </row>
        <row r="52">
          <cell r="D52">
            <v>2016</v>
          </cell>
          <cell r="E52">
            <v>16230.615433069679</v>
          </cell>
        </row>
        <row r="53">
          <cell r="D53">
            <v>2017</v>
          </cell>
          <cell r="E53">
            <v>16463.257458069682</v>
          </cell>
        </row>
        <row r="54">
          <cell r="D54">
            <v>2018</v>
          </cell>
          <cell r="E54">
            <v>16695.899483069683</v>
          </cell>
        </row>
        <row r="55">
          <cell r="D55">
            <v>2019</v>
          </cell>
          <cell r="E55">
            <v>16928.541508069684</v>
          </cell>
        </row>
        <row r="56">
          <cell r="D56">
            <v>2020</v>
          </cell>
          <cell r="E56">
            <v>17161.18353306968</v>
          </cell>
        </row>
        <row r="57">
          <cell r="D57">
            <v>2021</v>
          </cell>
          <cell r="E57">
            <v>17393.825558069686</v>
          </cell>
        </row>
      </sheetData>
      <sheetData sheetId="3">
        <row r="3">
          <cell r="B3">
            <v>2002</v>
          </cell>
          <cell r="C3">
            <v>2003</v>
          </cell>
          <cell r="D3">
            <v>2004</v>
          </cell>
          <cell r="E3">
            <v>2005</v>
          </cell>
          <cell r="F3">
            <v>2006</v>
          </cell>
          <cell r="G3">
            <v>2007</v>
          </cell>
          <cell r="H3">
            <v>2008</v>
          </cell>
          <cell r="I3">
            <v>2009</v>
          </cell>
          <cell r="J3">
            <v>2010</v>
          </cell>
          <cell r="K3">
            <v>2011</v>
          </cell>
          <cell r="L3">
            <v>2012</v>
          </cell>
          <cell r="M3">
            <v>2013</v>
          </cell>
          <cell r="N3">
            <v>2014</v>
          </cell>
          <cell r="O3">
            <v>2015</v>
          </cell>
          <cell r="P3">
            <v>2016</v>
          </cell>
          <cell r="Q3">
            <v>2017</v>
          </cell>
          <cell r="R3">
            <v>2018</v>
          </cell>
          <cell r="S3">
            <v>2019</v>
          </cell>
          <cell r="T3">
            <v>2020</v>
          </cell>
          <cell r="U3">
            <v>2021</v>
          </cell>
        </row>
        <row r="35">
          <cell r="B35">
            <v>-5211.893348671348</v>
          </cell>
        </row>
      </sheetData>
      <sheetData sheetId="8">
        <row r="1">
          <cell r="D1">
            <v>37848</v>
          </cell>
        </row>
        <row r="2">
          <cell r="D2">
            <v>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itle1"/>
      <sheetName val="Assumptions"/>
      <sheetName val="Tax"/>
      <sheetName val="Financials - Investor"/>
      <sheetName val="Debt"/>
      <sheetName val="Dep'n"/>
      <sheetName val="Capital Costs"/>
      <sheetName val="Financials - Project"/>
      <sheetName val="Energy"/>
      <sheetName val="energy add-on"/>
      <sheetName val="Sheet1"/>
      <sheetName val="O&amp;M Summary Oct10"/>
    </sheetNames>
    <sheetDataSet>
      <sheetData sheetId="1">
        <row r="2">
          <cell r="E2">
            <v>0</v>
          </cell>
          <cell r="F2">
            <v>41244</v>
          </cell>
        </row>
        <row r="6">
          <cell r="D6">
            <v>0.05878124999999999</v>
          </cell>
        </row>
      </sheetData>
      <sheetData sheetId="8">
        <row r="82">
          <cell r="C82">
            <v>300</v>
          </cell>
        </row>
        <row r="83">
          <cell r="C83">
            <v>300</v>
          </cell>
        </row>
        <row r="84">
          <cell r="C84">
            <v>300</v>
          </cell>
          <cell r="D84" t="str">
            <v>no</v>
          </cell>
        </row>
        <row r="85">
          <cell r="C85">
            <v>2034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C7:O30"/>
  <sheetViews>
    <sheetView showGridLines="0" tabSelected="1" zoomScale="80" zoomScaleNormal="80" zoomScaleSheetLayoutView="90" zoomScalePageLayoutView="0" workbookViewId="0" topLeftCell="A1">
      <selection activeCell="K4" sqref="K4"/>
    </sheetView>
  </sheetViews>
  <sheetFormatPr defaultColWidth="9.140625" defaultRowHeight="12.75"/>
  <cols>
    <col min="14" max="14" width="9.7109375" style="0" customWidth="1"/>
  </cols>
  <sheetData>
    <row r="7" ht="37.5">
      <c r="C7" s="2"/>
    </row>
    <row r="12" ht="37.5">
      <c r="C12" s="2" t="s">
        <v>202</v>
      </c>
    </row>
    <row r="13" ht="37.5">
      <c r="C13" s="2" t="s">
        <v>66</v>
      </c>
    </row>
    <row r="14" ht="12.75">
      <c r="C14" s="1"/>
    </row>
    <row r="17" spans="3:15" ht="37.5">
      <c r="C17" s="187"/>
      <c r="D17" s="188"/>
      <c r="E17" s="188"/>
      <c r="F17" s="188"/>
      <c r="G17" s="188"/>
      <c r="H17" s="188"/>
      <c r="I17" s="188"/>
      <c r="J17" s="188"/>
      <c r="K17" s="188"/>
      <c r="L17" s="188"/>
      <c r="M17" s="188"/>
      <c r="N17" s="188"/>
      <c r="O17" s="188"/>
    </row>
    <row r="30" ht="12.75">
      <c r="G30" s="3"/>
    </row>
  </sheetData>
  <sheetProtection password="9F54" sheet="1"/>
  <printOptions/>
  <pageMargins left="0.75" right="0.7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8"/>
  <dimension ref="A1:AY99"/>
  <sheetViews>
    <sheetView zoomScale="90" zoomScaleNormal="90" zoomScaleSheetLayoutView="80" zoomScalePageLayoutView="0" workbookViewId="0" topLeftCell="A1">
      <pane xSplit="2" topLeftCell="AA1" activePane="topRight" state="frozen"/>
      <selection pane="topLeft" activeCell="D29" sqref="D29"/>
      <selection pane="topRight" activeCell="A1" sqref="A1"/>
    </sheetView>
  </sheetViews>
  <sheetFormatPr defaultColWidth="9.140625" defaultRowHeight="12.75" outlineLevelCol="1"/>
  <cols>
    <col min="1" max="1" width="46.57421875" style="5" customWidth="1"/>
    <col min="2" max="2" width="35.421875" style="5" hidden="1" customWidth="1"/>
    <col min="3" max="3" width="9.421875" style="5" customWidth="1"/>
    <col min="4" max="14" width="12.8515625" style="5" customWidth="1"/>
    <col min="15" max="18" width="12.8515625" style="5" customWidth="1" outlineLevel="1"/>
    <col min="19" max="19" width="12.8515625" style="5" customWidth="1"/>
    <col min="20" max="28" width="12.8515625" style="5" customWidth="1" outlineLevel="1"/>
    <col min="29" max="29" width="12.8515625" style="5" customWidth="1"/>
    <col min="30" max="38" width="12.8515625" style="5" customWidth="1" outlineLevel="1"/>
    <col min="39" max="39" width="12.8515625" style="5" customWidth="1"/>
    <col min="40" max="43" width="12.8515625" style="5" customWidth="1" outlineLevel="1"/>
    <col min="44" max="45" width="12.8515625" style="5" customWidth="1"/>
    <col min="46" max="16384" width="9.140625" style="5" customWidth="1"/>
  </cols>
  <sheetData>
    <row r="1" spans="1:4" ht="12.75">
      <c r="A1" s="4" t="str">
        <f>'III. Input Tab'!B2</f>
        <v>NSP Maritime Link</v>
      </c>
      <c r="D1" s="3"/>
    </row>
    <row r="2" ht="12.75">
      <c r="A2" s="4" t="s">
        <v>201</v>
      </c>
    </row>
    <row r="3" spans="1:44" ht="12.75">
      <c r="A3" s="4" t="s">
        <v>80</v>
      </c>
      <c r="B3" s="9"/>
      <c r="C3" s="122">
        <f>'III. Input Tab'!$E$10</f>
        <v>2017</v>
      </c>
      <c r="D3" s="39"/>
      <c r="E3" s="8"/>
      <c r="F3" s="8">
        <f>IF(F7=1,COD,"")</f>
      </c>
      <c r="G3" s="66"/>
      <c r="H3" s="68"/>
      <c r="I3" s="68"/>
      <c r="J3" s="8"/>
      <c r="K3" s="66"/>
      <c r="L3" s="68"/>
      <c r="M3" s="68"/>
      <c r="N3" s="8"/>
      <c r="O3" s="66"/>
      <c r="P3" s="68"/>
      <c r="Q3" s="68"/>
      <c r="R3" s="8"/>
      <c r="S3" s="8"/>
      <c r="T3" s="8"/>
      <c r="U3" s="8"/>
      <c r="V3" s="8"/>
      <c r="W3" s="8"/>
      <c r="X3" s="8"/>
      <c r="Y3" s="8"/>
      <c r="Z3" s="8"/>
      <c r="AA3" s="8"/>
      <c r="AB3" s="8"/>
      <c r="AC3" s="8"/>
      <c r="AD3" s="8"/>
      <c r="AE3" s="8"/>
      <c r="AF3" s="8"/>
      <c r="AG3" s="8"/>
      <c r="AH3" s="8"/>
      <c r="AI3" s="8"/>
      <c r="AJ3" s="8"/>
      <c r="AK3" s="8"/>
      <c r="AL3" s="8"/>
      <c r="AM3" s="8"/>
      <c r="AN3" s="8"/>
      <c r="AO3" s="8"/>
      <c r="AP3" s="8"/>
      <c r="AQ3" s="8"/>
      <c r="AR3" s="8"/>
    </row>
    <row r="4" spans="3:44" ht="12.75">
      <c r="C4" s="25"/>
      <c r="D4" s="12"/>
      <c r="E4" s="7"/>
      <c r="F4" s="7"/>
      <c r="G4" s="7"/>
      <c r="H4" s="7"/>
      <c r="I4" s="7"/>
      <c r="J4" s="32"/>
      <c r="K4" s="30"/>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row>
    <row r="5" spans="3:45" ht="12.75">
      <c r="C5" s="35"/>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row>
    <row r="6" spans="4:45" ht="12.75">
      <c r="D6" s="26" t="str">
        <f>'III. Input Tab'!C17</f>
        <v>Construct</v>
      </c>
      <c r="E6" s="26" t="str">
        <f>'III. Input Tab'!D17</f>
        <v>Construct</v>
      </c>
      <c r="F6" s="26" t="str">
        <f>'III. Input Tab'!E17</f>
        <v>Construct</v>
      </c>
      <c r="G6" s="26" t="str">
        <f>'III. Input Tab'!F17</f>
        <v>Construct</v>
      </c>
      <c r="H6" s="26" t="str">
        <f>'III. Input Tab'!G17</f>
        <v>Construct</v>
      </c>
      <c r="I6" s="26" t="str">
        <f>'III. Input Tab'!H17</f>
        <v>Construct</v>
      </c>
      <c r="J6" s="26">
        <f>'III. Input Tab'!I17</f>
      </c>
      <c r="K6" s="26">
        <f>'III. Input Tab'!J17</f>
      </c>
      <c r="L6" s="26">
        <f>'III. Input Tab'!K17</f>
      </c>
      <c r="M6" s="26">
        <f>'III. Input Tab'!L17</f>
      </c>
      <c r="N6" s="26">
        <f>'III. Input Tab'!M17</f>
      </c>
      <c r="O6" s="26">
        <f>'III. Input Tab'!N17</f>
      </c>
      <c r="P6" s="26">
        <f>'III. Input Tab'!O17</f>
      </c>
      <c r="Q6" s="26">
        <f>'III. Input Tab'!P17</f>
      </c>
      <c r="R6" s="26">
        <f>'III. Input Tab'!Q17</f>
      </c>
      <c r="S6" s="26">
        <f>'III. Input Tab'!R17</f>
      </c>
      <c r="T6" s="26">
        <f>'III. Input Tab'!S17</f>
      </c>
      <c r="U6" s="26">
        <f>'III. Input Tab'!T17</f>
      </c>
      <c r="V6" s="26">
        <f>'III. Input Tab'!U17</f>
      </c>
      <c r="W6" s="26">
        <f>'III. Input Tab'!V17</f>
      </c>
      <c r="X6" s="26">
        <f>'III. Input Tab'!W17</f>
      </c>
      <c r="Y6" s="26">
        <f>'III. Input Tab'!X17</f>
      </c>
      <c r="Z6" s="26">
        <f>'III. Input Tab'!Y17</f>
      </c>
      <c r="AA6" s="26">
        <f>'III. Input Tab'!Z17</f>
      </c>
      <c r="AB6" s="26">
        <f>'III. Input Tab'!AA17</f>
      </c>
      <c r="AC6" s="26">
        <f>'III. Input Tab'!AB17</f>
      </c>
      <c r="AD6" s="26">
        <f>'III. Input Tab'!AC17</f>
      </c>
      <c r="AE6" s="26">
        <f>'III. Input Tab'!AD17</f>
      </c>
      <c r="AF6" s="26">
        <f>'III. Input Tab'!AE17</f>
      </c>
      <c r="AG6" s="26">
        <f>'III. Input Tab'!AF17</f>
      </c>
      <c r="AH6" s="26">
        <f>'III. Input Tab'!AG17</f>
      </c>
      <c r="AI6" s="26">
        <f>'III. Input Tab'!AH17</f>
      </c>
      <c r="AJ6" s="26">
        <f>'III. Input Tab'!AI17</f>
      </c>
      <c r="AK6" s="26">
        <f>'III. Input Tab'!AJ17</f>
      </c>
      <c r="AL6" s="26">
        <f>'III. Input Tab'!AK17</f>
      </c>
      <c r="AM6" s="26">
        <f>'III. Input Tab'!AL17</f>
      </c>
      <c r="AN6" s="26">
        <f>'III. Input Tab'!AM17</f>
      </c>
      <c r="AO6" s="26">
        <f>'III. Input Tab'!AN17</f>
      </c>
      <c r="AP6" s="26">
        <f>'III. Input Tab'!AO17</f>
      </c>
      <c r="AQ6" s="26">
        <f>'III. Input Tab'!AP17</f>
      </c>
      <c r="AR6" s="26">
        <f>'III. Input Tab'!AQ17</f>
      </c>
      <c r="AS6" s="26">
        <f>'III. Input Tab'!AR17</f>
      </c>
    </row>
    <row r="7" spans="1:45" ht="12.75">
      <c r="A7" s="11" t="s">
        <v>63</v>
      </c>
      <c r="D7" s="42">
        <f>'III. Input Tab'!C18</f>
        <v>0</v>
      </c>
      <c r="E7" s="42">
        <f>'III. Input Tab'!D18</f>
        <v>0</v>
      </c>
      <c r="F7" s="42">
        <f>'III. Input Tab'!E18</f>
        <v>0</v>
      </c>
      <c r="G7" s="42">
        <f>'III. Input Tab'!F18</f>
        <v>0</v>
      </c>
      <c r="H7" s="42">
        <f>'III. Input Tab'!G18</f>
        <v>0</v>
      </c>
      <c r="I7" s="42">
        <f>'III. Input Tab'!H18</f>
        <v>0</v>
      </c>
      <c r="J7" s="42">
        <f>'III. Input Tab'!I18</f>
        <v>1</v>
      </c>
      <c r="K7" s="42">
        <f>'III. Input Tab'!J18</f>
        <v>2</v>
      </c>
      <c r="L7" s="42">
        <f>'III. Input Tab'!K18</f>
        <v>3</v>
      </c>
      <c r="M7" s="42">
        <f>'III. Input Tab'!L18</f>
        <v>4</v>
      </c>
      <c r="N7" s="42">
        <f>'III. Input Tab'!M18</f>
        <v>5</v>
      </c>
      <c r="O7" s="42">
        <f>'III. Input Tab'!N18</f>
        <v>6</v>
      </c>
      <c r="P7" s="42">
        <f>'III. Input Tab'!O18</f>
        <v>7</v>
      </c>
      <c r="Q7" s="42">
        <f>'III. Input Tab'!P18</f>
        <v>8</v>
      </c>
      <c r="R7" s="42">
        <f>'III. Input Tab'!Q18</f>
        <v>9</v>
      </c>
      <c r="S7" s="42">
        <f>'III. Input Tab'!R18</f>
        <v>10</v>
      </c>
      <c r="T7" s="42">
        <f>'III. Input Tab'!S18</f>
        <v>11</v>
      </c>
      <c r="U7" s="42">
        <f>'III. Input Tab'!T18</f>
        <v>12</v>
      </c>
      <c r="V7" s="42">
        <f>'III. Input Tab'!U18</f>
        <v>13</v>
      </c>
      <c r="W7" s="42">
        <f>'III. Input Tab'!V18</f>
        <v>14</v>
      </c>
      <c r="X7" s="42">
        <f>'III. Input Tab'!W18</f>
        <v>15</v>
      </c>
      <c r="Y7" s="42">
        <f>'III. Input Tab'!X18</f>
        <v>16</v>
      </c>
      <c r="Z7" s="42">
        <f>'III. Input Tab'!Y18</f>
        <v>17</v>
      </c>
      <c r="AA7" s="42">
        <f>'III. Input Tab'!Z18</f>
        <v>18</v>
      </c>
      <c r="AB7" s="42">
        <f>'III. Input Tab'!AA18</f>
        <v>19</v>
      </c>
      <c r="AC7" s="42">
        <f>'III. Input Tab'!AB18</f>
        <v>20</v>
      </c>
      <c r="AD7" s="42">
        <f>'III. Input Tab'!AC18</f>
        <v>21</v>
      </c>
      <c r="AE7" s="42">
        <f>'III. Input Tab'!AD18</f>
        <v>22</v>
      </c>
      <c r="AF7" s="42">
        <f>'III. Input Tab'!AE18</f>
        <v>23</v>
      </c>
      <c r="AG7" s="42">
        <f>'III. Input Tab'!AF18</f>
        <v>24</v>
      </c>
      <c r="AH7" s="42">
        <f>'III. Input Tab'!AG18</f>
        <v>25</v>
      </c>
      <c r="AI7" s="42">
        <f>'III. Input Tab'!AH18</f>
        <v>26</v>
      </c>
      <c r="AJ7" s="42">
        <f>'III. Input Tab'!AI18</f>
        <v>27</v>
      </c>
      <c r="AK7" s="42">
        <f>'III. Input Tab'!AJ18</f>
        <v>28</v>
      </c>
      <c r="AL7" s="42">
        <f>'III. Input Tab'!AK18</f>
        <v>29</v>
      </c>
      <c r="AM7" s="42">
        <f>'III. Input Tab'!AL18</f>
        <v>30</v>
      </c>
      <c r="AN7" s="42">
        <f>'III. Input Tab'!AM18</f>
        <v>31</v>
      </c>
      <c r="AO7" s="42">
        <f>'III. Input Tab'!AN18</f>
        <v>32</v>
      </c>
      <c r="AP7" s="42">
        <f>'III. Input Tab'!AO18</f>
        <v>33</v>
      </c>
      <c r="AQ7" s="42">
        <f>'III. Input Tab'!AP18</f>
        <v>34</v>
      </c>
      <c r="AR7" s="42">
        <f>'III. Input Tab'!AQ18</f>
        <v>35</v>
      </c>
      <c r="AS7" s="42">
        <f>'III. Input Tab'!AR18</f>
        <v>36</v>
      </c>
    </row>
    <row r="8" spans="1:45" ht="12.75">
      <c r="A8" s="4" t="str">
        <f>+A3</f>
        <v>CAD Millions</v>
      </c>
      <c r="D8" s="6">
        <f>'III. Input Tab'!C19</f>
        <v>2011</v>
      </c>
      <c r="E8" s="6">
        <f>'III. Input Tab'!D19</f>
        <v>2012</v>
      </c>
      <c r="F8" s="6">
        <f>'III. Input Tab'!E19</f>
        <v>2013</v>
      </c>
      <c r="G8" s="6">
        <f>'III. Input Tab'!F19</f>
        <v>2014</v>
      </c>
      <c r="H8" s="6">
        <f>'III. Input Tab'!G19</f>
        <v>2015</v>
      </c>
      <c r="I8" s="6">
        <f>'III. Input Tab'!H19</f>
        <v>2016</v>
      </c>
      <c r="J8" s="6">
        <f>'III. Input Tab'!I19</f>
        <v>2017</v>
      </c>
      <c r="K8" s="6">
        <f>'III. Input Tab'!J19</f>
        <v>2018</v>
      </c>
      <c r="L8" s="6">
        <f>'III. Input Tab'!K19</f>
        <v>2019</v>
      </c>
      <c r="M8" s="6">
        <f>'III. Input Tab'!L19</f>
        <v>2020</v>
      </c>
      <c r="N8" s="6">
        <f>'III. Input Tab'!M19</f>
        <v>2021</v>
      </c>
      <c r="O8" s="6">
        <f>'III. Input Tab'!N19</f>
        <v>2022</v>
      </c>
      <c r="P8" s="6">
        <f>'III. Input Tab'!O19</f>
        <v>2023</v>
      </c>
      <c r="Q8" s="6">
        <f>'III. Input Tab'!P19</f>
        <v>2024</v>
      </c>
      <c r="R8" s="6">
        <f>'III. Input Tab'!Q19</f>
        <v>2025</v>
      </c>
      <c r="S8" s="6">
        <f>'III. Input Tab'!R19</f>
        <v>2026</v>
      </c>
      <c r="T8" s="6">
        <f>'III. Input Tab'!S19</f>
        <v>2027</v>
      </c>
      <c r="U8" s="6">
        <f>'III. Input Tab'!T19</f>
        <v>2028</v>
      </c>
      <c r="V8" s="6">
        <f>'III. Input Tab'!U19</f>
        <v>2029</v>
      </c>
      <c r="W8" s="6">
        <f>'III. Input Tab'!V19</f>
        <v>2030</v>
      </c>
      <c r="X8" s="6">
        <f>'III. Input Tab'!W19</f>
        <v>2031</v>
      </c>
      <c r="Y8" s="6">
        <f>'III. Input Tab'!X19</f>
        <v>2032</v>
      </c>
      <c r="Z8" s="6">
        <f>'III. Input Tab'!Y19</f>
        <v>2033</v>
      </c>
      <c r="AA8" s="6">
        <f>'III. Input Tab'!Z19</f>
        <v>2034</v>
      </c>
      <c r="AB8" s="6">
        <f>'III. Input Tab'!AA19</f>
        <v>2035</v>
      </c>
      <c r="AC8" s="6">
        <f>'III. Input Tab'!AB19</f>
        <v>2036</v>
      </c>
      <c r="AD8" s="6">
        <f>'III. Input Tab'!AC19</f>
        <v>2037</v>
      </c>
      <c r="AE8" s="6">
        <f>'III. Input Tab'!AD19</f>
        <v>2038</v>
      </c>
      <c r="AF8" s="6">
        <f>'III. Input Tab'!AE19</f>
        <v>2039</v>
      </c>
      <c r="AG8" s="6">
        <f>'III. Input Tab'!AF19</f>
        <v>2040</v>
      </c>
      <c r="AH8" s="6">
        <f>'III. Input Tab'!AG19</f>
        <v>2041</v>
      </c>
      <c r="AI8" s="6">
        <f>'III. Input Tab'!AH19</f>
        <v>2042</v>
      </c>
      <c r="AJ8" s="6">
        <f>'III. Input Tab'!AI19</f>
        <v>2043</v>
      </c>
      <c r="AK8" s="6">
        <f>'III. Input Tab'!AJ19</f>
        <v>2044</v>
      </c>
      <c r="AL8" s="6">
        <f>'III. Input Tab'!AK19</f>
        <v>2045</v>
      </c>
      <c r="AM8" s="6">
        <f>'III. Input Tab'!AL19</f>
        <v>2046</v>
      </c>
      <c r="AN8" s="6">
        <f>'III. Input Tab'!AM19</f>
        <v>2047</v>
      </c>
      <c r="AO8" s="6">
        <f>'III. Input Tab'!AN19</f>
        <v>2048</v>
      </c>
      <c r="AP8" s="6">
        <f>'III. Input Tab'!AO19</f>
        <v>2049</v>
      </c>
      <c r="AQ8" s="6">
        <f>'III. Input Tab'!AP19</f>
        <v>2050</v>
      </c>
      <c r="AR8" s="6">
        <f>'III. Input Tab'!AQ19</f>
        <v>2051</v>
      </c>
      <c r="AS8" s="6">
        <f>'III. Input Tab'!AR19</f>
        <v>2052</v>
      </c>
    </row>
    <row r="9" ht="12.75">
      <c r="A9" s="4" t="s">
        <v>1</v>
      </c>
    </row>
    <row r="10" spans="1:51" ht="12.75">
      <c r="A10" s="13" t="s">
        <v>226</v>
      </c>
      <c r="D10" s="81">
        <f aca="true" t="shared" si="0" ref="D10:AI10">D12-D11</f>
        <v>0</v>
      </c>
      <c r="E10" s="81">
        <f t="shared" si="0"/>
        <v>0</v>
      </c>
      <c r="F10" s="81">
        <f t="shared" si="0"/>
        <v>0</v>
      </c>
      <c r="G10" s="81">
        <f t="shared" si="0"/>
        <v>0</v>
      </c>
      <c r="H10" s="81">
        <f t="shared" si="0"/>
        <v>0</v>
      </c>
      <c r="I10" s="81">
        <f t="shared" si="0"/>
        <v>0</v>
      </c>
      <c r="J10" s="81">
        <f t="shared" si="0"/>
        <v>40.18048038715129</v>
      </c>
      <c r="K10" s="81">
        <f t="shared" si="0"/>
        <v>159.99532625148228</v>
      </c>
      <c r="L10" s="81">
        <f t="shared" si="0"/>
        <v>164.63535821664541</v>
      </c>
      <c r="M10" s="81">
        <f t="shared" si="0"/>
        <v>155.14144109851952</v>
      </c>
      <c r="N10" s="81">
        <f t="shared" si="0"/>
        <v>159.87329679254148</v>
      </c>
      <c r="O10" s="81">
        <f t="shared" si="0"/>
        <v>150.3170780406224</v>
      </c>
      <c r="P10" s="81">
        <f t="shared" si="0"/>
        <v>147.5110844335795</v>
      </c>
      <c r="Q10" s="81">
        <f t="shared" si="0"/>
        <v>144.98402782911953</v>
      </c>
      <c r="R10" s="81">
        <f t="shared" si="0"/>
        <v>144.5614063553925</v>
      </c>
      <c r="S10" s="81">
        <f t="shared" si="0"/>
        <v>163.43962502651803</v>
      </c>
      <c r="T10" s="81">
        <f t="shared" si="0"/>
        <v>154.40556769123705</v>
      </c>
      <c r="U10" s="81">
        <f t="shared" si="0"/>
        <v>153.1734062564163</v>
      </c>
      <c r="V10" s="81">
        <f t="shared" si="0"/>
        <v>151.7962108533187</v>
      </c>
      <c r="W10" s="81">
        <f t="shared" si="0"/>
        <v>150.29047402534238</v>
      </c>
      <c r="X10" s="81">
        <f t="shared" si="0"/>
        <v>157.98792224686585</v>
      </c>
      <c r="Y10" s="81">
        <f t="shared" si="0"/>
        <v>146.93329204020665</v>
      </c>
      <c r="Z10" s="81">
        <f t="shared" si="0"/>
        <v>145.11160841193956</v>
      </c>
      <c r="AA10" s="81">
        <f t="shared" si="0"/>
        <v>143.19719620425155</v>
      </c>
      <c r="AB10" s="81">
        <f t="shared" si="0"/>
        <v>141.20307384955396</v>
      </c>
      <c r="AC10" s="81">
        <f t="shared" si="0"/>
        <v>149.68200549558017</v>
      </c>
      <c r="AD10" s="81">
        <f t="shared" si="0"/>
        <v>137.00036464988153</v>
      </c>
      <c r="AE10" s="81">
        <f t="shared" si="0"/>
        <v>134.8162096411344</v>
      </c>
      <c r="AF10" s="81">
        <f t="shared" si="0"/>
        <v>132.57431869849893</v>
      </c>
      <c r="AG10" s="81">
        <f t="shared" si="0"/>
        <v>130.28566909897097</v>
      </c>
      <c r="AH10" s="81">
        <f t="shared" si="0"/>
        <v>139.88629156981585</v>
      </c>
      <c r="AI10" s="81">
        <f t="shared" si="0"/>
        <v>125.5824628045862</v>
      </c>
      <c r="AJ10" s="81">
        <f aca="true" t="shared" si="1" ref="AJ10:AS10">AJ12-AJ11</f>
        <v>123.18944443709132</v>
      </c>
      <c r="AK10" s="81">
        <f t="shared" si="1"/>
        <v>121.23217061592229</v>
      </c>
      <c r="AL10" s="81">
        <f t="shared" si="1"/>
        <v>118.31066686065213</v>
      </c>
      <c r="AM10" s="81">
        <f t="shared" si="1"/>
        <v>129.33757234912133</v>
      </c>
      <c r="AN10" s="81">
        <f t="shared" si="1"/>
        <v>113.3428619393225</v>
      </c>
      <c r="AO10" s="81">
        <f t="shared" si="1"/>
        <v>110.84652294504552</v>
      </c>
      <c r="AP10" s="81">
        <f t="shared" si="1"/>
        <v>108.33215417637498</v>
      </c>
      <c r="AQ10" s="81">
        <f t="shared" si="1"/>
        <v>105.80936572000414</v>
      </c>
      <c r="AR10" s="81">
        <f t="shared" si="1"/>
        <v>118.54251705437899</v>
      </c>
      <c r="AS10" s="81">
        <f t="shared" si="1"/>
        <v>73.467346680831</v>
      </c>
      <c r="AX10" s="209"/>
      <c r="AY10" s="209"/>
    </row>
    <row r="11" spans="1:51" s="9" customFormat="1" ht="12.75">
      <c r="A11" s="79" t="s">
        <v>78</v>
      </c>
      <c r="D11" s="81">
        <f>IF(AND(D8&gt;('III. Input Tab'!$E$10),D8&lt;'III. Input Tab'!$E$10+51),HLOOKUP(D7,'V. O&amp;M Forecast'!$C$68:$AL$78,10,FALSE),0)</f>
        <v>0</v>
      </c>
      <c r="E11" s="81">
        <f>IF(AND(E8&gt;('III. Input Tab'!$E$10),E8&lt;'III. Input Tab'!$E$10+51),HLOOKUP(E7,'V. O&amp;M Forecast'!$C$68:$AL$78,10,FALSE),0)</f>
        <v>0</v>
      </c>
      <c r="F11" s="81">
        <f>IF(AND(F8&gt;('III. Input Tab'!$E$10),F8&lt;'III. Input Tab'!$E$10+51),HLOOKUP(F7,'V. O&amp;M Forecast'!$C$68:$AL$78,10,FALSE),0)</f>
        <v>0</v>
      </c>
      <c r="G11" s="81">
        <f>IF(AND(G8&gt;('III. Input Tab'!$E$10),G8&lt;'III. Input Tab'!$E$10+51),HLOOKUP(G7,'V. O&amp;M Forecast'!$C$68:$AL$78,10,FALSE),0)</f>
        <v>0</v>
      </c>
      <c r="H11" s="81">
        <f>IF(AND(H8&gt;('III. Input Tab'!$E$10),H8&lt;'III. Input Tab'!$E$10+51),HLOOKUP(H7,'V. O&amp;M Forecast'!$C$68:$AL$78,10,FALSE),0)</f>
        <v>0</v>
      </c>
      <c r="I11" s="81">
        <f>IF(AND(I8&gt;('III. Input Tab'!$E$10),I8&lt;'III. Input Tab'!$E$10+51),HLOOKUP(I7,'V. O&amp;M Forecast'!$C$68:$AL$78,10,FALSE),0)</f>
        <v>0</v>
      </c>
      <c r="J11" s="81">
        <f>IF(AND(J8&gt;('III. Input Tab'!$E$10),J8&lt;'III. Input Tab'!$E$10+51),HLOOKUP(J7,'V. O&amp;M Forecast'!$C$68:$AL$78,10,FALSE),0)</f>
        <v>0</v>
      </c>
      <c r="K11" s="81">
        <f>IF(AND(K8&gt;('III. Input Tab'!$E$10),K8&lt;'III. Input Tab'!$E$10+51),HLOOKUP(K7,'V. O&amp;M Forecast'!$C$68:$AL$78,10,FALSE),0)</f>
        <v>1.6548990720393228</v>
      </c>
      <c r="L11" s="81">
        <f>IF(AND(L8&gt;('III. Input Tab'!$E$10),L8&lt;'III. Input Tab'!$E$10+51),HLOOKUP(L7,'V. O&amp;M Forecast'!$C$68:$AL$78,10,FALSE),0)</f>
        <v>1.6548990720393228</v>
      </c>
      <c r="M11" s="81">
        <f>IF(AND(M8&gt;('III. Input Tab'!$E$10),M8&lt;'III. Input Tab'!$E$10+51),HLOOKUP(M7,'V. O&amp;M Forecast'!$C$68:$AL$78,10,FALSE),0)</f>
        <v>1.6548990720393228</v>
      </c>
      <c r="N11" s="81">
        <f>IF(AND(N8&gt;('III. Input Tab'!$E$10),N8&lt;'III. Input Tab'!$E$10+51),HLOOKUP(N7,'V. O&amp;M Forecast'!$C$68:$AL$78,10,FALSE),0)</f>
        <v>1.6548990720393228</v>
      </c>
      <c r="O11" s="81">
        <f>IF(AND(O8&gt;('III. Input Tab'!$E$10),O8&lt;'III. Input Tab'!$E$10+51),HLOOKUP(O7,'V. O&amp;M Forecast'!$C$68:$AL$78,10,FALSE),0)</f>
        <v>1.6548990720393228</v>
      </c>
      <c r="P11" s="81">
        <f>IF(AND(P8&gt;('III. Input Tab'!$E$10),P8&lt;'III. Input Tab'!$E$10+51),HLOOKUP(P7,'V. O&amp;M Forecast'!$C$68:$AL$78,10,FALSE),0)</f>
        <v>1.6548990720393228</v>
      </c>
      <c r="Q11" s="81">
        <f>IF(AND(Q8&gt;('III. Input Tab'!$E$10),Q8&lt;'III. Input Tab'!$E$10+51),HLOOKUP(Q7,'V. O&amp;M Forecast'!$C$68:$AL$78,10,FALSE),0)</f>
        <v>1.6548990720393228</v>
      </c>
      <c r="R11" s="81">
        <f>IF(AND(R8&gt;('III. Input Tab'!$E$10),R8&lt;'III. Input Tab'!$E$10+51),HLOOKUP(R7,'V. O&amp;M Forecast'!$C$68:$AL$78,10,FALSE),0)</f>
        <v>1.6548990720393228</v>
      </c>
      <c r="S11" s="81">
        <f>IF(AND(S8&gt;('III. Input Tab'!$E$10),S8&lt;'III. Input Tab'!$E$10+51),HLOOKUP(S7,'V. O&amp;M Forecast'!$C$68:$AL$78,10,FALSE),0)</f>
        <v>1.6548990720393228</v>
      </c>
      <c r="T11" s="81">
        <f>IF(AND(T8&gt;('III. Input Tab'!$E$10),T8&lt;'III. Input Tab'!$E$10+51),HLOOKUP(T7,'V. O&amp;M Forecast'!$C$68:$AL$78,10,FALSE),0)</f>
        <v>1.6548990720393228</v>
      </c>
      <c r="U11" s="81">
        <f>IF(AND(U8&gt;('III. Input Tab'!$E$10),U8&lt;'III. Input Tab'!$E$10+51),HLOOKUP(U7,'V. O&amp;M Forecast'!$C$68:$AL$78,10,FALSE),0)</f>
        <v>1.6548990720393228</v>
      </c>
      <c r="V11" s="81">
        <f>IF(AND(V8&gt;('III. Input Tab'!$E$10),V8&lt;'III. Input Tab'!$E$10+51),HLOOKUP(V7,'V. O&amp;M Forecast'!$C$68:$AL$78,10,FALSE),0)</f>
        <v>1.6548990720393228</v>
      </c>
      <c r="W11" s="81">
        <f>IF(AND(W8&gt;('III. Input Tab'!$E$10),W8&lt;'III. Input Tab'!$E$10+51),HLOOKUP(W7,'V. O&amp;M Forecast'!$C$68:$AL$78,10,FALSE),0)</f>
        <v>1.6548990720393228</v>
      </c>
      <c r="X11" s="81">
        <f>IF(AND(X8&gt;('III. Input Tab'!$E$10),X8&lt;'III. Input Tab'!$E$10+51),HLOOKUP(X7,'V. O&amp;M Forecast'!$C$68:$AL$78,10,FALSE),0)</f>
        <v>1.6548990720393228</v>
      </c>
      <c r="Y11" s="81">
        <f>IF(AND(Y8&gt;('III. Input Tab'!$E$10),Y8&lt;'III. Input Tab'!$E$10+51),HLOOKUP(Y7,'V. O&amp;M Forecast'!$C$68:$AL$78,10,FALSE),0)</f>
        <v>1.6548990720393228</v>
      </c>
      <c r="Z11" s="81">
        <f>IF(AND(Z8&gt;('III. Input Tab'!$E$10),Z8&lt;'III. Input Tab'!$E$10+51),HLOOKUP(Z7,'V. O&amp;M Forecast'!$C$68:$AL$78,10,FALSE),0)</f>
        <v>1.6548990720393228</v>
      </c>
      <c r="AA11" s="81">
        <f>IF(AND(AA8&gt;('III. Input Tab'!$E$10),AA8&lt;'III. Input Tab'!$E$10+51),HLOOKUP(AA7,'V. O&amp;M Forecast'!$C$68:$AL$78,10,FALSE),0)</f>
        <v>1.6548990720393228</v>
      </c>
      <c r="AB11" s="81">
        <f>IF(AND(AB8&gt;('III. Input Tab'!$E$10),AB8&lt;'III. Input Tab'!$E$10+51),HLOOKUP(AB7,'V. O&amp;M Forecast'!$C$68:$AL$78,10,FALSE),0)</f>
        <v>1.6548990720393228</v>
      </c>
      <c r="AC11" s="81">
        <f>IF(AND(AC8&gt;('III. Input Tab'!$E$10),AC8&lt;'III. Input Tab'!$E$10+51),HLOOKUP(AC7,'V. O&amp;M Forecast'!$C$68:$AL$78,10,FALSE),0)</f>
        <v>1.6548990720393228</v>
      </c>
      <c r="AD11" s="81">
        <f>IF(AND(AD8&gt;('III. Input Tab'!$E$10),AD8&lt;'III. Input Tab'!$E$10+51),HLOOKUP(AD7,'V. O&amp;M Forecast'!$C$68:$AL$78,10,FALSE),0)</f>
        <v>1.6548990720393228</v>
      </c>
      <c r="AE11" s="81">
        <f>IF(AND(AE8&gt;('III. Input Tab'!$E$10),AE8&lt;'III. Input Tab'!$E$10+51),HLOOKUP(AE7,'V. O&amp;M Forecast'!$C$68:$AL$78,10,FALSE),0)</f>
        <v>1.6548990720393228</v>
      </c>
      <c r="AF11" s="81">
        <f>IF(AND(AF8&gt;('III. Input Tab'!$E$10),AF8&lt;'III. Input Tab'!$E$10+51),HLOOKUP(AF7,'V. O&amp;M Forecast'!$C$68:$AL$78,10,FALSE),0)</f>
        <v>1.6548990720393228</v>
      </c>
      <c r="AG11" s="81">
        <f>IF(AND(AG8&gt;('III. Input Tab'!$E$10),AG8&lt;'III. Input Tab'!$E$10+51),HLOOKUP(AG7,'V. O&amp;M Forecast'!$C$68:$AL$78,10,FALSE),0)</f>
        <v>1.6548990720393228</v>
      </c>
      <c r="AH11" s="81">
        <f>IF(AND(AH8&gt;('III. Input Tab'!$E$10),AH8&lt;'III. Input Tab'!$E$10+51),HLOOKUP(AH7,'V. O&amp;M Forecast'!$C$68:$AL$78,10,FALSE),0)</f>
        <v>1.6548990720393228</v>
      </c>
      <c r="AI11" s="81">
        <f>IF(AND(AI8&gt;('III. Input Tab'!$E$10),AI8&lt;'III. Input Tab'!$E$10+51),HLOOKUP(AI7,'V. O&amp;M Forecast'!$C$68:$AL$78,10,FALSE),0)</f>
        <v>1.6548990720393228</v>
      </c>
      <c r="AJ11" s="81">
        <f>IF(AND(AJ8&gt;('III. Input Tab'!$E$10),AJ8&lt;'III. Input Tab'!$E$10+51),HLOOKUP(AJ7,'V. O&amp;M Forecast'!$C$68:$AL$78,10,FALSE),0)</f>
        <v>1.6548990720393228</v>
      </c>
      <c r="AK11" s="81">
        <f>IF(AND(AK8&gt;('III. Input Tab'!$E$10),AK8&lt;'III. Input Tab'!$E$10+51),HLOOKUP(AK7,'V. O&amp;M Forecast'!$C$68:$AL$78,10,FALSE),0)</f>
        <v>1.6548990720393228</v>
      </c>
      <c r="AL11" s="81">
        <f>IF(AND(AL8&gt;('III. Input Tab'!$E$10),AL8&lt;'III. Input Tab'!$E$10+51),HLOOKUP(AL7,'V. O&amp;M Forecast'!$C$68:$AL$78,10,FALSE),0)</f>
        <v>1.6548990720393228</v>
      </c>
      <c r="AM11" s="81">
        <f>IF(AND(AM8&gt;('III. Input Tab'!$E$10),AM8&lt;'III. Input Tab'!$E$10+51),HLOOKUP(AM7,'V. O&amp;M Forecast'!$C$68:$AL$78,10,FALSE),0)</f>
        <v>1.6548990720393228</v>
      </c>
      <c r="AN11" s="81">
        <f>IF(AND(AN8&gt;('III. Input Tab'!$E$10),AN8&lt;'III. Input Tab'!$E$10+51),HLOOKUP(AN7,'V. O&amp;M Forecast'!$C$68:$AL$78,10,FALSE),0)</f>
        <v>1.6548990720393228</v>
      </c>
      <c r="AO11" s="81">
        <f>IF(AND(AO8&gt;('III. Input Tab'!$E$10),AO8&lt;'III. Input Tab'!$E$10+51),HLOOKUP(AO7,'V. O&amp;M Forecast'!$C$68:$AL$78,10,FALSE),0)</f>
        <v>1.6548990720393228</v>
      </c>
      <c r="AP11" s="81">
        <f>IF(AND(AP8&gt;('III. Input Tab'!$E$10),AP8&lt;'III. Input Tab'!$E$10+51),HLOOKUP(AP7,'V. O&amp;M Forecast'!$C$68:$AL$78,10,FALSE),0)</f>
        <v>1.6548990720393228</v>
      </c>
      <c r="AQ11" s="81">
        <f>IF(AND(AQ8&gt;('III. Input Tab'!$E$10),AQ8&lt;'III. Input Tab'!$E$10+51),HLOOKUP(AQ7,'V. O&amp;M Forecast'!$C$68:$AL$78,10,FALSE),0)</f>
        <v>1.6548990720393228</v>
      </c>
      <c r="AR11" s="81">
        <f>IF(AND(AR8&gt;('III. Input Tab'!$E$10),AR8&lt;'III. Input Tab'!$E$10+51),HLOOKUP(AR7,'V. O&amp;M Forecast'!$C$68:$AL$78,10,FALSE),0)</f>
        <v>1.6548990720393228</v>
      </c>
      <c r="AS11" s="81">
        <f>IF(AND(AS8&gt;('III. Input Tab'!$E$10),AS8&lt;'III. Input Tab'!$E$10+51),HLOOKUP(AS7,'V. O&amp;M Forecast'!$C$68:$AL$78,10,FALSE),0)</f>
        <v>1.6548990720393228</v>
      </c>
      <c r="AX11" s="209"/>
      <c r="AY11" s="209"/>
    </row>
    <row r="12" spans="1:51" ht="12.75">
      <c r="A12" s="14" t="s">
        <v>2</v>
      </c>
      <c r="D12" s="123">
        <f>D16+D15</f>
        <v>0</v>
      </c>
      <c r="E12" s="123">
        <f aca="true" t="shared" si="2" ref="E12:AS12">E16+E15</f>
        <v>0</v>
      </c>
      <c r="F12" s="123">
        <f t="shared" si="2"/>
        <v>0</v>
      </c>
      <c r="G12" s="123">
        <f t="shared" si="2"/>
        <v>0</v>
      </c>
      <c r="H12" s="123">
        <f t="shared" si="2"/>
        <v>0</v>
      </c>
      <c r="I12" s="123">
        <f t="shared" si="2"/>
        <v>0</v>
      </c>
      <c r="J12" s="123">
        <f>J16+J15</f>
        <v>40.18048038715129</v>
      </c>
      <c r="K12" s="123">
        <f t="shared" si="2"/>
        <v>161.6502253235216</v>
      </c>
      <c r="L12" s="123">
        <f t="shared" si="2"/>
        <v>166.29025728868473</v>
      </c>
      <c r="M12" s="123">
        <f t="shared" si="2"/>
        <v>156.79634017055884</v>
      </c>
      <c r="N12" s="123">
        <f t="shared" si="2"/>
        <v>161.5281958645808</v>
      </c>
      <c r="O12" s="123">
        <f t="shared" si="2"/>
        <v>151.9719771126617</v>
      </c>
      <c r="P12" s="123">
        <f t="shared" si="2"/>
        <v>149.1659835056188</v>
      </c>
      <c r="Q12" s="123">
        <f t="shared" si="2"/>
        <v>146.63892690115884</v>
      </c>
      <c r="R12" s="123">
        <f t="shared" si="2"/>
        <v>146.21630542743182</v>
      </c>
      <c r="S12" s="123">
        <f t="shared" si="2"/>
        <v>165.09452409855734</v>
      </c>
      <c r="T12" s="123">
        <f t="shared" si="2"/>
        <v>156.0604667632764</v>
      </c>
      <c r="U12" s="123">
        <f t="shared" si="2"/>
        <v>154.82830532845563</v>
      </c>
      <c r="V12" s="123">
        <f t="shared" si="2"/>
        <v>153.45110992535803</v>
      </c>
      <c r="W12" s="123">
        <f t="shared" si="2"/>
        <v>151.9453730973817</v>
      </c>
      <c r="X12" s="123">
        <f t="shared" si="2"/>
        <v>159.64282131890516</v>
      </c>
      <c r="Y12" s="123">
        <f t="shared" si="2"/>
        <v>148.58819111224597</v>
      </c>
      <c r="Z12" s="123">
        <f t="shared" si="2"/>
        <v>146.76650748397887</v>
      </c>
      <c r="AA12" s="123">
        <f t="shared" si="2"/>
        <v>144.85209527629084</v>
      </c>
      <c r="AB12" s="123">
        <f t="shared" si="2"/>
        <v>142.85797292159327</v>
      </c>
      <c r="AC12" s="123">
        <f t="shared" si="2"/>
        <v>151.33690456761948</v>
      </c>
      <c r="AD12" s="123">
        <f t="shared" si="2"/>
        <v>138.65526372192087</v>
      </c>
      <c r="AE12" s="123">
        <f t="shared" si="2"/>
        <v>136.47110871317372</v>
      </c>
      <c r="AF12" s="123">
        <f t="shared" si="2"/>
        <v>134.22921777053824</v>
      </c>
      <c r="AG12" s="123">
        <f t="shared" si="2"/>
        <v>131.94056817101028</v>
      </c>
      <c r="AH12" s="123">
        <f t="shared" si="2"/>
        <v>141.54119064185517</v>
      </c>
      <c r="AI12" s="123">
        <f t="shared" si="2"/>
        <v>127.23736187662553</v>
      </c>
      <c r="AJ12" s="123">
        <f t="shared" si="2"/>
        <v>124.84434350913065</v>
      </c>
      <c r="AK12" s="123">
        <f t="shared" si="2"/>
        <v>122.88706968796161</v>
      </c>
      <c r="AL12" s="123">
        <f t="shared" si="2"/>
        <v>119.96556593269146</v>
      </c>
      <c r="AM12" s="123">
        <f t="shared" si="2"/>
        <v>130.99247142116064</v>
      </c>
      <c r="AN12" s="123">
        <f t="shared" si="2"/>
        <v>114.99776101136183</v>
      </c>
      <c r="AO12" s="123">
        <f t="shared" si="2"/>
        <v>112.50142201708485</v>
      </c>
      <c r="AP12" s="123">
        <f t="shared" si="2"/>
        <v>109.98705324841431</v>
      </c>
      <c r="AQ12" s="123">
        <f t="shared" si="2"/>
        <v>107.46426479204347</v>
      </c>
      <c r="AR12" s="123">
        <f t="shared" si="2"/>
        <v>120.19741612641835</v>
      </c>
      <c r="AS12" s="123">
        <f t="shared" si="2"/>
        <v>75.12224575287033</v>
      </c>
      <c r="AX12" s="209"/>
      <c r="AY12" s="209"/>
    </row>
    <row r="13" spans="1:51" ht="12.75">
      <c r="A13" s="14" t="s">
        <v>0</v>
      </c>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X13" s="209"/>
      <c r="AY13" s="209"/>
    </row>
    <row r="14" spans="1:51" ht="12.75">
      <c r="A14" s="13" t="s">
        <v>67</v>
      </c>
      <c r="D14" s="81">
        <f>'III. Input Tab'!C29*('II. Financials - Project'!D96/12)</f>
        <v>0</v>
      </c>
      <c r="E14" s="81">
        <f>'III. Input Tab'!D29*('II. Financials - Project'!E96/12)</f>
        <v>0</v>
      </c>
      <c r="F14" s="81">
        <f>'III. Input Tab'!E29*('II. Financials - Project'!F96/12)</f>
        <v>0</v>
      </c>
      <c r="G14" s="81">
        <f>'III. Input Tab'!F29*('II. Financials - Project'!G96/12)</f>
        <v>0</v>
      </c>
      <c r="H14" s="81">
        <f>'III. Input Tab'!G29*('II. Financials - Project'!H96/12)</f>
        <v>0</v>
      </c>
      <c r="I14" s="81">
        <f>'III. Input Tab'!H29*('II. Financials - Project'!I96/12)</f>
        <v>0</v>
      </c>
      <c r="J14" s="81">
        <f>'III. Input Tab'!I29*('II. Financials - Project'!J96/12)</f>
        <v>2.3185152247211827</v>
      </c>
      <c r="K14" s="81">
        <f>'III. Input Tab'!J29*('II. Financials - Project'!K96/12)</f>
        <v>12.674549895142471</v>
      </c>
      <c r="L14" s="81">
        <f>'III. Input Tab'!K29*('II. Financials - Project'!L96/12)</f>
        <v>19.9251451863059</v>
      </c>
      <c r="M14" s="81">
        <f>'III. Input Tab'!L29*('II. Financials - Project'!M96/12)</f>
        <v>13.316198983584057</v>
      </c>
      <c r="N14" s="81">
        <f>'III. Input Tab'!M29*('II. Financials - Project'!N96/12)</f>
        <v>20.933855661362635</v>
      </c>
      <c r="O14" s="81">
        <f>'III. Input Tab'!N29*('II. Financials - Project'!O96/12)</f>
        <v>14.26341459511327</v>
      </c>
      <c r="P14" s="81">
        <f>'III. Input Tab'!O29*('II. Financials - Project'!P96/12)</f>
        <v>14.340089846056197</v>
      </c>
      <c r="Q14" s="81">
        <f>'III. Input Tab'!P29*('II. Financials - Project'!Q96/12)</f>
        <v>14.6985920922076</v>
      </c>
      <c r="R14" s="81">
        <f>'III. Input Tab'!Q29*('II. Financials - Project'!R96/12)</f>
        <v>15.066056894512787</v>
      </c>
      <c r="S14" s="81">
        <f>'III. Input Tab'!R29*('II. Financials - Project'!S96/12)</f>
        <v>24.98095013339704</v>
      </c>
      <c r="T14" s="81">
        <f>'III. Input Tab'!S29*('II. Financials - Project'!T96/12)</f>
        <v>17.422119401475022</v>
      </c>
      <c r="U14" s="81">
        <f>'III. Input Tab'!T29*('II. Financials - Project'!U96/12)</f>
        <v>17.857672386511897</v>
      </c>
      <c r="V14" s="81">
        <f>'III. Input Tab'!U29*('II. Financials - Project'!V96/12)</f>
        <v>18.30411419617469</v>
      </c>
      <c r="W14" s="81">
        <f>'III. Input Tab'!V29*('II. Financials - Project'!W96/12)</f>
        <v>18.761717051079057</v>
      </c>
      <c r="X14" s="81">
        <f>'III. Input Tab'!W29*('II. Financials - Project'!X96/12)</f>
        <v>28.555858040916327</v>
      </c>
      <c r="Y14" s="81">
        <f>'III. Input Tab'!X29*('II. Financials - Project'!Y96/12)</f>
        <v>19.711528976789932</v>
      </c>
      <c r="Z14" s="81">
        <f>'III. Input Tab'!Y29*('II. Financials - Project'!Z96/12)</f>
        <v>20.20431720120968</v>
      </c>
      <c r="AA14" s="81">
        <f>'III. Input Tab'!Z29*('II. Financials - Project'!AA96/12)</f>
        <v>20.709425131239918</v>
      </c>
      <c r="AB14" s="81">
        <f>'III. Input Tab'!AA29*('II. Financials - Project'!AB96/12)</f>
        <v>21.227160759520913</v>
      </c>
      <c r="AC14" s="81">
        <f>'III. Input Tab'!AB29*('II. Financials - Project'!AC96/12)</f>
        <v>32.30833231363151</v>
      </c>
      <c r="AD14" s="81">
        <f>'III. Input Tab'!AC29*('II. Financials - Project'!AD96/12)</f>
        <v>22.301785772971655</v>
      </c>
      <c r="AE14" s="81">
        <f>'III. Input Tab'!AD29*('II. Financials - Project'!AE96/12)</f>
        <v>22.859330417295947</v>
      </c>
      <c r="AF14" s="81">
        <f>'III. Input Tab'!AE29*('II. Financials - Project'!AF96/12)</f>
        <v>23.430813677728345</v>
      </c>
      <c r="AG14" s="81">
        <f>'III. Input Tab'!AF29*('II. Financials - Project'!AG96/12)</f>
        <v>24.016584019671548</v>
      </c>
      <c r="AH14" s="81">
        <f>'III. Input Tab'!AG29*('II. Financials - Project'!AH96/12)</f>
        <v>36.55391252444224</v>
      </c>
      <c r="AI14" s="81">
        <f>'III. Input Tab'!AH29*('II. Financials - Project'!AI96/12)</f>
        <v>25.232423585667412</v>
      </c>
      <c r="AJ14" s="81">
        <f>'III. Input Tab'!AI29*('II. Financials - Project'!AJ96/12)</f>
        <v>25.863234175309096</v>
      </c>
      <c r="AK14" s="81">
        <f>'III. Input Tab'!AJ29*('II. Financials - Project'!AK96/12)</f>
        <v>26.979946977051544</v>
      </c>
      <c r="AL14" s="81">
        <f>'III. Input Tab'!AK29*('II. Financials - Project'!AL96/12)</f>
        <v>27.172560405434112</v>
      </c>
      <c r="AM14" s="81">
        <f>'III. Input Tab'!AL29*('II. Financials - Project'!AM96/12)</f>
        <v>41.35739684343942</v>
      </c>
      <c r="AN14" s="81">
        <f>'III. Input Tab'!AM29*('II. Financials - Project'!AN96/12)</f>
        <v>28.548171275959216</v>
      </c>
      <c r="AO14" s="81">
        <f>'III. Input Tab'!AN29*('II. Financials - Project'!AO96/12)</f>
        <v>29.26187555785819</v>
      </c>
      <c r="AP14" s="81">
        <f>'III. Input Tab'!AO29*('II. Financials - Project'!AP96/12)</f>
        <v>29.993422446804647</v>
      </c>
      <c r="AQ14" s="81">
        <f>'III. Input Tab'!AP29*('II. Financials - Project'!AQ96/12)</f>
        <v>30.743258007974756</v>
      </c>
      <c r="AR14" s="81">
        <f>'III. Input Tab'!AQ29*('II. Financials - Project'!AR96/12)</f>
        <v>46.792098452444144</v>
      </c>
      <c r="AS14" s="81">
        <f>'III. Input Tab'!AR29*('II. Financials - Project'!AS96/12)</f>
        <v>24.22472658347136</v>
      </c>
      <c r="AX14" s="209"/>
      <c r="AY14" s="209"/>
    </row>
    <row r="15" spans="1:51" ht="12.75">
      <c r="A15" s="14" t="s">
        <v>3</v>
      </c>
      <c r="D15" s="123">
        <f aca="true" t="shared" si="3" ref="D15:AS15">SUM(D14:D14)</f>
        <v>0</v>
      </c>
      <c r="E15" s="123">
        <f t="shared" si="3"/>
        <v>0</v>
      </c>
      <c r="F15" s="123">
        <f t="shared" si="3"/>
        <v>0</v>
      </c>
      <c r="G15" s="123">
        <f t="shared" si="3"/>
        <v>0</v>
      </c>
      <c r="H15" s="123">
        <f t="shared" si="3"/>
        <v>0</v>
      </c>
      <c r="I15" s="123">
        <f t="shared" si="3"/>
        <v>0</v>
      </c>
      <c r="J15" s="123">
        <f t="shared" si="3"/>
        <v>2.3185152247211827</v>
      </c>
      <c r="K15" s="123">
        <f t="shared" si="3"/>
        <v>12.674549895142471</v>
      </c>
      <c r="L15" s="123">
        <f t="shared" si="3"/>
        <v>19.9251451863059</v>
      </c>
      <c r="M15" s="123">
        <f t="shared" si="3"/>
        <v>13.316198983584057</v>
      </c>
      <c r="N15" s="123">
        <f t="shared" si="3"/>
        <v>20.933855661362635</v>
      </c>
      <c r="O15" s="123">
        <f t="shared" si="3"/>
        <v>14.26341459511327</v>
      </c>
      <c r="P15" s="123">
        <f t="shared" si="3"/>
        <v>14.340089846056197</v>
      </c>
      <c r="Q15" s="123">
        <f t="shared" si="3"/>
        <v>14.6985920922076</v>
      </c>
      <c r="R15" s="123">
        <f t="shared" si="3"/>
        <v>15.066056894512787</v>
      </c>
      <c r="S15" s="123">
        <f t="shared" si="3"/>
        <v>24.98095013339704</v>
      </c>
      <c r="T15" s="123">
        <f t="shared" si="3"/>
        <v>17.422119401475022</v>
      </c>
      <c r="U15" s="123">
        <f t="shared" si="3"/>
        <v>17.857672386511897</v>
      </c>
      <c r="V15" s="123">
        <f t="shared" si="3"/>
        <v>18.30411419617469</v>
      </c>
      <c r="W15" s="123">
        <f t="shared" si="3"/>
        <v>18.761717051079057</v>
      </c>
      <c r="X15" s="123">
        <f t="shared" si="3"/>
        <v>28.555858040916327</v>
      </c>
      <c r="Y15" s="123">
        <f t="shared" si="3"/>
        <v>19.711528976789932</v>
      </c>
      <c r="Z15" s="123">
        <f t="shared" si="3"/>
        <v>20.20431720120968</v>
      </c>
      <c r="AA15" s="123">
        <f t="shared" si="3"/>
        <v>20.709425131239918</v>
      </c>
      <c r="AB15" s="123">
        <f t="shared" si="3"/>
        <v>21.227160759520913</v>
      </c>
      <c r="AC15" s="123">
        <f t="shared" si="3"/>
        <v>32.30833231363151</v>
      </c>
      <c r="AD15" s="123">
        <f t="shared" si="3"/>
        <v>22.301785772971655</v>
      </c>
      <c r="AE15" s="123">
        <f t="shared" si="3"/>
        <v>22.859330417295947</v>
      </c>
      <c r="AF15" s="123">
        <f t="shared" si="3"/>
        <v>23.430813677728345</v>
      </c>
      <c r="AG15" s="123">
        <f t="shared" si="3"/>
        <v>24.016584019671548</v>
      </c>
      <c r="AH15" s="123">
        <f t="shared" si="3"/>
        <v>36.55391252444224</v>
      </c>
      <c r="AI15" s="123">
        <f t="shared" si="3"/>
        <v>25.232423585667412</v>
      </c>
      <c r="AJ15" s="123">
        <f t="shared" si="3"/>
        <v>25.863234175309096</v>
      </c>
      <c r="AK15" s="123">
        <f t="shared" si="3"/>
        <v>26.979946977051544</v>
      </c>
      <c r="AL15" s="123">
        <f t="shared" si="3"/>
        <v>27.172560405434112</v>
      </c>
      <c r="AM15" s="123">
        <f t="shared" si="3"/>
        <v>41.35739684343942</v>
      </c>
      <c r="AN15" s="123">
        <f t="shared" si="3"/>
        <v>28.548171275959216</v>
      </c>
      <c r="AO15" s="123">
        <f t="shared" si="3"/>
        <v>29.26187555785819</v>
      </c>
      <c r="AP15" s="123">
        <f t="shared" si="3"/>
        <v>29.993422446804647</v>
      </c>
      <c r="AQ15" s="123">
        <f t="shared" si="3"/>
        <v>30.743258007974756</v>
      </c>
      <c r="AR15" s="123">
        <f t="shared" si="3"/>
        <v>46.792098452444144</v>
      </c>
      <c r="AS15" s="123">
        <f t="shared" si="3"/>
        <v>24.22472658347136</v>
      </c>
      <c r="AU15" s="9"/>
      <c r="AV15" s="9"/>
      <c r="AX15" s="209"/>
      <c r="AY15" s="209"/>
    </row>
    <row r="16" spans="1:51" ht="12.75">
      <c r="A16" s="14" t="s">
        <v>4</v>
      </c>
      <c r="D16" s="81">
        <f>D19+D18+D17</f>
        <v>0</v>
      </c>
      <c r="E16" s="81">
        <f aca="true" t="shared" si="4" ref="E16:AS16">E19+E18+E17</f>
        <v>0</v>
      </c>
      <c r="F16" s="81">
        <f t="shared" si="4"/>
        <v>0</v>
      </c>
      <c r="G16" s="81">
        <f t="shared" si="4"/>
        <v>0</v>
      </c>
      <c r="H16" s="81">
        <f t="shared" si="4"/>
        <v>0</v>
      </c>
      <c r="I16" s="81">
        <f t="shared" si="4"/>
        <v>0</v>
      </c>
      <c r="J16" s="81">
        <f t="shared" si="4"/>
        <v>37.86196516243011</v>
      </c>
      <c r="K16" s="81">
        <f t="shared" si="4"/>
        <v>148.97567542837913</v>
      </c>
      <c r="L16" s="81">
        <f t="shared" si="4"/>
        <v>146.36511210237882</v>
      </c>
      <c r="M16" s="81">
        <f t="shared" si="4"/>
        <v>143.48014118697478</v>
      </c>
      <c r="N16" s="81">
        <f t="shared" si="4"/>
        <v>140.59434020321817</v>
      </c>
      <c r="O16" s="81">
        <f t="shared" si="4"/>
        <v>137.70856251754844</v>
      </c>
      <c r="P16" s="81">
        <f t="shared" si="4"/>
        <v>134.8258936595626</v>
      </c>
      <c r="Q16" s="81">
        <f t="shared" si="4"/>
        <v>131.94033480895123</v>
      </c>
      <c r="R16" s="81">
        <f t="shared" si="4"/>
        <v>131.15024853291902</v>
      </c>
      <c r="S16" s="81">
        <f t="shared" si="4"/>
        <v>140.1135739651603</v>
      </c>
      <c r="T16" s="81">
        <f t="shared" si="4"/>
        <v>138.63834736180135</v>
      </c>
      <c r="U16" s="81">
        <f t="shared" si="4"/>
        <v>136.97063294194373</v>
      </c>
      <c r="V16" s="81">
        <f t="shared" si="4"/>
        <v>135.14699572918335</v>
      </c>
      <c r="W16" s="81">
        <f t="shared" si="4"/>
        <v>133.18365604630264</v>
      </c>
      <c r="X16" s="81">
        <f t="shared" si="4"/>
        <v>131.08696327798884</v>
      </c>
      <c r="Y16" s="81">
        <f t="shared" si="4"/>
        <v>128.87666213545603</v>
      </c>
      <c r="Z16" s="81">
        <f t="shared" si="4"/>
        <v>126.56219028276918</v>
      </c>
      <c r="AA16" s="81">
        <f t="shared" si="4"/>
        <v>124.14267014505094</v>
      </c>
      <c r="AB16" s="81">
        <f t="shared" si="4"/>
        <v>121.63081216207236</v>
      </c>
      <c r="AC16" s="81">
        <f t="shared" si="4"/>
        <v>119.02857225398797</v>
      </c>
      <c r="AD16" s="81">
        <f t="shared" si="4"/>
        <v>116.3534779489492</v>
      </c>
      <c r="AE16" s="81">
        <f t="shared" si="4"/>
        <v>113.61177829587777</v>
      </c>
      <c r="AF16" s="81">
        <f t="shared" si="4"/>
        <v>110.79840409280989</v>
      </c>
      <c r="AG16" s="81">
        <f t="shared" si="4"/>
        <v>107.92398415133874</v>
      </c>
      <c r="AH16" s="81">
        <f t="shared" si="4"/>
        <v>104.98727811741293</v>
      </c>
      <c r="AI16" s="81">
        <f t="shared" si="4"/>
        <v>102.00493829095812</v>
      </c>
      <c r="AJ16" s="81">
        <f t="shared" si="4"/>
        <v>98.98110933382155</v>
      </c>
      <c r="AK16" s="81">
        <f t="shared" si="4"/>
        <v>95.90712271091007</v>
      </c>
      <c r="AL16" s="81">
        <f t="shared" si="4"/>
        <v>92.79300552725735</v>
      </c>
      <c r="AM16" s="81">
        <f t="shared" si="4"/>
        <v>89.63507457772123</v>
      </c>
      <c r="AN16" s="81">
        <f t="shared" si="4"/>
        <v>86.44958973540261</v>
      </c>
      <c r="AO16" s="81">
        <f t="shared" si="4"/>
        <v>83.23954645922666</v>
      </c>
      <c r="AP16" s="81">
        <f t="shared" si="4"/>
        <v>79.99363080160967</v>
      </c>
      <c r="AQ16" s="81">
        <f t="shared" si="4"/>
        <v>76.7210067840687</v>
      </c>
      <c r="AR16" s="81">
        <f t="shared" si="4"/>
        <v>73.40531767397418</v>
      </c>
      <c r="AS16" s="81">
        <f t="shared" si="4"/>
        <v>50.89751916939896</v>
      </c>
      <c r="AU16" s="9"/>
      <c r="AV16" s="9"/>
      <c r="AX16" s="209"/>
      <c r="AY16" s="209"/>
    </row>
    <row r="17" spans="1:51" s="9" customFormat="1" ht="12.75">
      <c r="A17" s="79" t="s">
        <v>19</v>
      </c>
      <c r="D17" s="83">
        <f>+'VIII. Depreciation Schedule'!D72</f>
        <v>0</v>
      </c>
      <c r="E17" s="83">
        <f>+'VIII. Depreciation Schedule'!E72</f>
        <v>0</v>
      </c>
      <c r="F17" s="83">
        <f>+'VIII. Depreciation Schedule'!F72</f>
        <v>0</v>
      </c>
      <c r="G17" s="83">
        <f>+'VIII. Depreciation Schedule'!G72</f>
        <v>0</v>
      </c>
      <c r="H17" s="83">
        <f>+'VIII. Depreciation Schedule'!H72</f>
        <v>0</v>
      </c>
      <c r="I17" s="83">
        <f>+'VIII. Depreciation Schedule'!I72</f>
        <v>0</v>
      </c>
      <c r="J17" s="83">
        <f>+'VIII. Depreciation Schedule'!J72</f>
        <v>12.368902810672093</v>
      </c>
      <c r="K17" s="83">
        <f>+'VIII. Depreciation Schedule'!K72</f>
        <v>49.47561124268837</v>
      </c>
      <c r="L17" s="83">
        <f>+'VIII. Depreciation Schedule'!L72</f>
        <v>49.47561124268837</v>
      </c>
      <c r="M17" s="83">
        <f>+'VIII. Depreciation Schedule'!M72</f>
        <v>49.47561124268837</v>
      </c>
      <c r="N17" s="83">
        <f>+'VIII. Depreciation Schedule'!N72</f>
        <v>49.47561124268837</v>
      </c>
      <c r="O17" s="83">
        <f>+'VIII. Depreciation Schedule'!O72</f>
        <v>49.47561124268837</v>
      </c>
      <c r="P17" s="83">
        <f>+'VIII. Depreciation Schedule'!P72</f>
        <v>49.47561124268837</v>
      </c>
      <c r="Q17" s="83">
        <f>+'VIII. Depreciation Schedule'!Q72</f>
        <v>49.47561124268837</v>
      </c>
      <c r="R17" s="83">
        <f>+'VIII. Depreciation Schedule'!R72</f>
        <v>49.47561124268837</v>
      </c>
      <c r="S17" s="83">
        <f>+'VIII. Depreciation Schedule'!S72</f>
        <v>49.47561124268837</v>
      </c>
      <c r="T17" s="83">
        <f>+'VIII. Depreciation Schedule'!T72</f>
        <v>49.47561124268837</v>
      </c>
      <c r="U17" s="83">
        <f>+'VIII. Depreciation Schedule'!U72</f>
        <v>49.47561124268837</v>
      </c>
      <c r="V17" s="83">
        <f>+'VIII. Depreciation Schedule'!V72</f>
        <v>49.47561124268837</v>
      </c>
      <c r="W17" s="83">
        <f>+'VIII. Depreciation Schedule'!W72</f>
        <v>49.47561124268837</v>
      </c>
      <c r="X17" s="83">
        <f>+'VIII. Depreciation Schedule'!X72</f>
        <v>49.47561124268837</v>
      </c>
      <c r="Y17" s="83">
        <f>+'VIII. Depreciation Schedule'!Y72</f>
        <v>49.47561124268837</v>
      </c>
      <c r="Z17" s="83">
        <f>+'VIII. Depreciation Schedule'!Z72</f>
        <v>49.47561124268837</v>
      </c>
      <c r="AA17" s="83">
        <f>+'VIII. Depreciation Schedule'!AA72</f>
        <v>49.47561124268837</v>
      </c>
      <c r="AB17" s="83">
        <f>+'VIII. Depreciation Schedule'!AB72</f>
        <v>49.47561124268837</v>
      </c>
      <c r="AC17" s="83">
        <f>+'VIII. Depreciation Schedule'!AC72</f>
        <v>49.47561124268837</v>
      </c>
      <c r="AD17" s="83">
        <f>+'VIII. Depreciation Schedule'!AD72</f>
        <v>49.47561124268837</v>
      </c>
      <c r="AE17" s="83">
        <f>+'VIII. Depreciation Schedule'!AE72</f>
        <v>49.47561124268837</v>
      </c>
      <c r="AF17" s="83">
        <f>+'VIII. Depreciation Schedule'!AF72</f>
        <v>49.47561124268837</v>
      </c>
      <c r="AG17" s="83">
        <f>+'VIII. Depreciation Schedule'!AG72</f>
        <v>49.47561124268837</v>
      </c>
      <c r="AH17" s="83">
        <f>+'VIII. Depreciation Schedule'!AH72</f>
        <v>49.47561124268837</v>
      </c>
      <c r="AI17" s="83">
        <f>+'VIII. Depreciation Schedule'!AI72</f>
        <v>49.47561124268837</v>
      </c>
      <c r="AJ17" s="83">
        <f>+'VIII. Depreciation Schedule'!AJ72</f>
        <v>49.47561124268837</v>
      </c>
      <c r="AK17" s="83">
        <f>+'VIII. Depreciation Schedule'!AK72</f>
        <v>49.47561124268837</v>
      </c>
      <c r="AL17" s="83">
        <f>+'VIII. Depreciation Schedule'!AL72</f>
        <v>49.47561124268837</v>
      </c>
      <c r="AM17" s="83">
        <f>+'VIII. Depreciation Schedule'!AM72</f>
        <v>49.47561124268837</v>
      </c>
      <c r="AN17" s="83">
        <f>+'VIII. Depreciation Schedule'!AN72</f>
        <v>49.47561124268837</v>
      </c>
      <c r="AO17" s="83">
        <f>+'VIII. Depreciation Schedule'!AO72</f>
        <v>49.47561124268837</v>
      </c>
      <c r="AP17" s="83">
        <f>+'VIII. Depreciation Schedule'!AP72</f>
        <v>49.47561124268837</v>
      </c>
      <c r="AQ17" s="83">
        <f>+'VIII. Depreciation Schedule'!AQ72</f>
        <v>49.47561124268837</v>
      </c>
      <c r="AR17" s="83">
        <f>+'VIII. Depreciation Schedule'!AR72</f>
        <v>49.47561124268837</v>
      </c>
      <c r="AS17" s="83">
        <f>+'VIII. Depreciation Schedule'!AS72</f>
        <v>37.106708432016276</v>
      </c>
      <c r="AU17" s="5"/>
      <c r="AV17" s="5"/>
      <c r="AX17" s="209"/>
      <c r="AY17" s="209"/>
    </row>
    <row r="18" spans="1:51" s="9" customFormat="1" ht="12.75">
      <c r="A18" s="79" t="s">
        <v>155</v>
      </c>
      <c r="D18" s="80">
        <f>IF(AND(D8&gt;('III. Input Tab'!$E$10),D8&lt;'III. Input Tab'!$E$10+51),HLOOKUP(D7,'V. O&amp;M Forecast'!$C$68:$AL$78,5,FALSE),0)</f>
        <v>0</v>
      </c>
      <c r="E18" s="80">
        <f>IF(AND(E8&gt;('III. Input Tab'!$E$10),E8&lt;'III. Input Tab'!$E$10+51),HLOOKUP(E7,'V. O&amp;M Forecast'!$C$68:$AL$78,5,FALSE),0)</f>
        <v>0</v>
      </c>
      <c r="F18" s="80">
        <f>IF(AND(F8&gt;('III. Input Tab'!$E$10),F8&lt;'III. Input Tab'!$E$10+51),HLOOKUP(F7,'V. O&amp;M Forecast'!$C$68:$AL$78,5,FALSE),0)</f>
        <v>0</v>
      </c>
      <c r="G18" s="80">
        <f>IF(AND(G8&gt;('III. Input Tab'!$E$10),G8&lt;'III. Input Tab'!$E$10+51),HLOOKUP(G7,'V. O&amp;M Forecast'!$C$68:$AL$78,5,FALSE),0)</f>
        <v>0</v>
      </c>
      <c r="H18" s="80">
        <f>IF(AND(H8&gt;('III. Input Tab'!$E$10),H8&lt;'III. Input Tab'!$E$10+51),HLOOKUP(H7,'V. O&amp;M Forecast'!$C$68:$AL$78,5,FALSE),0)</f>
        <v>0</v>
      </c>
      <c r="I18" s="80">
        <f>IF(AND(I8&gt;('III. Input Tab'!$E$10),I8&lt;'III. Input Tab'!$E$10+51),HLOOKUP(I7,'V. O&amp;M Forecast'!$C$68:$AL$78,5,FALSE),0)</f>
        <v>0</v>
      </c>
      <c r="J18" s="80">
        <f>IF(AND(J8&gt;('III. Input Tab'!$E$10),J8&lt;'III. Input Tab'!$E$10+51),HLOOKUP(J7,'V. O&amp;M Forecast'!$C$68:$AL$78,5,FALSE),0)</f>
        <v>0</v>
      </c>
      <c r="K18" s="80">
        <f>IF(AND(K8&gt;('III. Input Tab'!$E$10),K8&lt;'III. Input Tab'!$E$10+51),HLOOKUP(K7,'V. O&amp;M Forecast'!$C$68:$AL$78,5,FALSE),0)</f>
        <v>0</v>
      </c>
      <c r="L18" s="80">
        <f>IF(AND(L8&gt;('III. Input Tab'!$E$10),L8&lt;'III. Input Tab'!$E$10+51),HLOOKUP(L7,'V. O&amp;M Forecast'!$C$68:$AL$78,5,FALSE),0)</f>
        <v>0</v>
      </c>
      <c r="M18" s="80">
        <f>IF(AND(M8&gt;('III. Input Tab'!$E$10),M8&lt;'III. Input Tab'!$E$10+51),HLOOKUP(M7,'V. O&amp;M Forecast'!$C$68:$AL$78,5,FALSE),0)</f>
        <v>0</v>
      </c>
      <c r="N18" s="80">
        <f>IF(AND(N8&gt;('III. Input Tab'!$E$10),N8&lt;'III. Input Tab'!$E$10+51),HLOOKUP(N7,'V. O&amp;M Forecast'!$C$68:$AL$78,5,FALSE),0)</f>
        <v>0</v>
      </c>
      <c r="O18" s="80">
        <f>IF(AND(O8&gt;('III. Input Tab'!$E$10),O8&lt;'III. Input Tab'!$E$10+51),HLOOKUP(O7,'V. O&amp;M Forecast'!$C$68:$AL$78,5,FALSE),0)</f>
        <v>0</v>
      </c>
      <c r="P18" s="80">
        <f>IF(AND(P8&gt;('III. Input Tab'!$E$10),P8&lt;'III. Input Tab'!$E$10+51),HLOOKUP(P7,'V. O&amp;M Forecast'!$C$68:$AL$78,5,FALSE),0)</f>
        <v>0</v>
      </c>
      <c r="Q18" s="80">
        <f>IF(AND(Q8&gt;('III. Input Tab'!$E$10),Q8&lt;'III. Input Tab'!$E$10+51),HLOOKUP(Q7,'V. O&amp;M Forecast'!$C$68:$AL$78,5,FALSE),0)</f>
        <v>0</v>
      </c>
      <c r="R18" s="80">
        <f>IF(AND(R8&gt;('III. Input Tab'!$E$10),R8&lt;'III. Input Tab'!$E$10+51),HLOOKUP(R7,'V. O&amp;M Forecast'!$C$68:$AL$78,5,FALSE),0)</f>
        <v>0</v>
      </c>
      <c r="S18" s="80">
        <f>IF(AND(S8&gt;('III. Input Tab'!$E$10),S8&lt;'III. Input Tab'!$E$10+51),HLOOKUP(S7,'V. O&amp;M Forecast'!$C$68:$AL$78,5,FALSE),0)</f>
        <v>0</v>
      </c>
      <c r="T18" s="80">
        <f>IF(AND(T8&gt;('III. Input Tab'!$E$10),T8&lt;'III. Input Tab'!$E$10+51),HLOOKUP(T7,'V. O&amp;M Forecast'!$C$68:$AL$78,5,FALSE),0)</f>
        <v>0</v>
      </c>
      <c r="U18" s="80">
        <f>IF(AND(U8&gt;('III. Input Tab'!$E$10),U8&lt;'III. Input Tab'!$E$10+51),HLOOKUP(U7,'V. O&amp;M Forecast'!$C$68:$AL$78,5,FALSE),0)</f>
        <v>0</v>
      </c>
      <c r="V18" s="80">
        <f>IF(AND(V8&gt;('III. Input Tab'!$E$10),V8&lt;'III. Input Tab'!$E$10+51),HLOOKUP(V7,'V. O&amp;M Forecast'!$C$68:$AL$78,5,FALSE),0)</f>
        <v>0</v>
      </c>
      <c r="W18" s="80">
        <f>IF(AND(W8&gt;('III. Input Tab'!$E$10),W8&lt;'III. Input Tab'!$E$10+51),HLOOKUP(W7,'V. O&amp;M Forecast'!$C$68:$AL$78,5,FALSE),0)</f>
        <v>0</v>
      </c>
      <c r="X18" s="80">
        <f>IF(AND(X8&gt;('III. Input Tab'!$E$10),X8&lt;'III. Input Tab'!$E$10+51),HLOOKUP(X7,'V. O&amp;M Forecast'!$C$68:$AL$78,5,FALSE),0)</f>
        <v>0</v>
      </c>
      <c r="Y18" s="80">
        <f>IF(AND(Y8&gt;('III. Input Tab'!$E$10),Y8&lt;'III. Input Tab'!$E$10+51),HLOOKUP(Y7,'V. O&amp;M Forecast'!$C$68:$AL$78,5,FALSE),0)</f>
        <v>0</v>
      </c>
      <c r="Z18" s="80">
        <f>IF(AND(Z8&gt;('III. Input Tab'!$E$10),Z8&lt;'III. Input Tab'!$E$10+51),HLOOKUP(Z7,'V. O&amp;M Forecast'!$C$68:$AL$78,5,FALSE),0)</f>
        <v>0</v>
      </c>
      <c r="AA18" s="80">
        <f>IF(AND(AA8&gt;('III. Input Tab'!$E$10),AA8&lt;'III. Input Tab'!$E$10+51),HLOOKUP(AA7,'V. O&amp;M Forecast'!$C$68:$AL$78,5,FALSE),0)</f>
        <v>0</v>
      </c>
      <c r="AB18" s="80">
        <f>IF(AND(AB8&gt;('III. Input Tab'!$E$10),AB8&lt;'III. Input Tab'!$E$10+51),HLOOKUP(AB7,'V. O&amp;M Forecast'!$C$68:$AL$78,5,FALSE),0)</f>
        <v>0</v>
      </c>
      <c r="AC18" s="80">
        <f>IF(AND(AC8&gt;('III. Input Tab'!$E$10),AC8&lt;'III. Input Tab'!$E$10+51),HLOOKUP(AC7,'V. O&amp;M Forecast'!$C$68:$AL$78,5,FALSE),0)</f>
        <v>0</v>
      </c>
      <c r="AD18" s="80">
        <f>IF(AND(AD8&gt;('III. Input Tab'!$E$10),AD8&lt;'III. Input Tab'!$E$10+51),HLOOKUP(AD7,'V. O&amp;M Forecast'!$C$68:$AL$78,5,FALSE),0)</f>
        <v>0</v>
      </c>
      <c r="AE18" s="80">
        <f>IF(AND(AE8&gt;('III. Input Tab'!$E$10),AE8&lt;'III. Input Tab'!$E$10+51),HLOOKUP(AE7,'V. O&amp;M Forecast'!$C$68:$AL$78,5,FALSE),0)</f>
        <v>0</v>
      </c>
      <c r="AF18" s="80">
        <f>IF(AND(AF8&gt;('III. Input Tab'!$E$10),AF8&lt;'III. Input Tab'!$E$10+51),HLOOKUP(AF7,'V. O&amp;M Forecast'!$C$68:$AL$78,5,FALSE),0)</f>
        <v>0</v>
      </c>
      <c r="AG18" s="80">
        <f>IF(AND(AG8&gt;('III. Input Tab'!$E$10),AG8&lt;'III. Input Tab'!$E$10+51),HLOOKUP(AG7,'V. O&amp;M Forecast'!$C$68:$AL$78,5,FALSE),0)</f>
        <v>0</v>
      </c>
      <c r="AH18" s="80">
        <f>IF(AND(AH8&gt;('III. Input Tab'!$E$10),AH8&lt;'III. Input Tab'!$E$10+51),HLOOKUP(AH7,'V. O&amp;M Forecast'!$C$68:$AL$78,5,FALSE),0)</f>
        <v>0</v>
      </c>
      <c r="AI18" s="80">
        <f>IF(AND(AI8&gt;('III. Input Tab'!$E$10),AI8&lt;'III. Input Tab'!$E$10+51),HLOOKUP(AI7,'V. O&amp;M Forecast'!$C$68:$AL$78,5,FALSE),0)</f>
        <v>0</v>
      </c>
      <c r="AJ18" s="80">
        <f>IF(AND(AJ8&gt;('III. Input Tab'!$E$10),AJ8&lt;'III. Input Tab'!$E$10+51),HLOOKUP(AJ7,'V. O&amp;M Forecast'!$C$68:$AL$78,5,FALSE),0)</f>
        <v>0</v>
      </c>
      <c r="AK18" s="80">
        <f>IF(AND(AK8&gt;('III. Input Tab'!$E$10),AK8&lt;'III. Input Tab'!$E$10+51),HLOOKUP(AK7,'V. O&amp;M Forecast'!$C$68:$AL$78,5,FALSE),0)</f>
        <v>0</v>
      </c>
      <c r="AL18" s="80">
        <f>IF(AND(AL8&gt;('III. Input Tab'!$E$10),AL8&lt;'III. Input Tab'!$E$10+51),HLOOKUP(AL7,'V. O&amp;M Forecast'!$C$68:$AL$78,5,FALSE),0)</f>
        <v>0</v>
      </c>
      <c r="AM18" s="80">
        <f>IF(AND(AM8&gt;('III. Input Tab'!$E$10),AM8&lt;'III. Input Tab'!$E$10+51),HLOOKUP(AM7,'V. O&amp;M Forecast'!$C$68:$AL$78,5,FALSE),0)</f>
        <v>0</v>
      </c>
      <c r="AN18" s="80">
        <f>IF(AND(AN8&gt;('III. Input Tab'!$E$10),AN8&lt;'III. Input Tab'!$E$10+51),HLOOKUP(AN7,'V. O&amp;M Forecast'!$C$68:$AL$78,5,FALSE),0)</f>
        <v>0</v>
      </c>
      <c r="AO18" s="80">
        <f>IF(AND(AO8&gt;('III. Input Tab'!$E$10),AO8&lt;'III. Input Tab'!$E$10+51),HLOOKUP(AO7,'V. O&amp;M Forecast'!$C$68:$AL$78,5,FALSE),0)</f>
        <v>0</v>
      </c>
      <c r="AP18" s="80">
        <f>IF(AND(AP8&gt;('III. Input Tab'!$E$10),AP8&lt;'III. Input Tab'!$E$10+51),HLOOKUP(AP7,'V. O&amp;M Forecast'!$C$68:$AL$78,5,FALSE),0)</f>
        <v>0</v>
      </c>
      <c r="AQ18" s="80">
        <f>IF(AND(AQ8&gt;('III. Input Tab'!$E$10),AQ8&lt;'III. Input Tab'!$E$10+51),HLOOKUP(AQ7,'V. O&amp;M Forecast'!$C$68:$AL$78,5,FALSE),0)</f>
        <v>0</v>
      </c>
      <c r="AR18" s="80">
        <f>IF(AND(AR8&gt;('III. Input Tab'!$E$10),AR8&lt;'III. Input Tab'!$E$10+51),HLOOKUP(AR7,'V. O&amp;M Forecast'!$C$68:$AL$78,5,FALSE),0)</f>
        <v>0</v>
      </c>
      <c r="AS18" s="80">
        <f>IF(AND(AS8&gt;('III. Input Tab'!$E$10),AS8&lt;'III. Input Tab'!$E$10+51),HLOOKUP(AS7,'V. O&amp;M Forecast'!$C$68:$AL$78,5,FALSE),0)</f>
        <v>0</v>
      </c>
      <c r="AU18" s="5"/>
      <c r="AV18" s="5"/>
      <c r="AX18" s="209"/>
      <c r="AY18" s="209"/>
    </row>
    <row r="19" spans="1:51" ht="12.75">
      <c r="A19" s="14" t="s">
        <v>5</v>
      </c>
      <c r="D19" s="81">
        <f aca="true" t="shared" si="5" ref="D19:I19">D23+D22+D21+D20</f>
        <v>0</v>
      </c>
      <c r="E19" s="81">
        <f t="shared" si="5"/>
        <v>0</v>
      </c>
      <c r="F19" s="81">
        <f t="shared" si="5"/>
        <v>0</v>
      </c>
      <c r="G19" s="81">
        <f t="shared" si="5"/>
        <v>0</v>
      </c>
      <c r="H19" s="81">
        <f t="shared" si="5"/>
        <v>0</v>
      </c>
      <c r="I19" s="81">
        <f t="shared" si="5"/>
        <v>0</v>
      </c>
      <c r="J19" s="81">
        <f>J23+J22+J21+J20</f>
        <v>25.493062351758013</v>
      </c>
      <c r="K19" s="81">
        <f aca="true" t="shared" si="6" ref="K19:AS19">K23+K22+K21+K20</f>
        <v>99.50006418569075</v>
      </c>
      <c r="L19" s="81">
        <f t="shared" si="6"/>
        <v>96.88950085969043</v>
      </c>
      <c r="M19" s="81">
        <f t="shared" si="6"/>
        <v>94.00452994428642</v>
      </c>
      <c r="N19" s="81">
        <f t="shared" si="6"/>
        <v>91.11872896052981</v>
      </c>
      <c r="O19" s="81">
        <f t="shared" si="6"/>
        <v>88.23295127486006</v>
      </c>
      <c r="P19" s="81">
        <f t="shared" si="6"/>
        <v>85.35028241687425</v>
      </c>
      <c r="Q19" s="81">
        <f t="shared" si="6"/>
        <v>82.46472356626286</v>
      </c>
      <c r="R19" s="81">
        <f t="shared" si="6"/>
        <v>81.67463729023066</v>
      </c>
      <c r="S19" s="81">
        <f t="shared" si="6"/>
        <v>90.63796272247194</v>
      </c>
      <c r="T19" s="81">
        <f t="shared" si="6"/>
        <v>89.16273611911299</v>
      </c>
      <c r="U19" s="81">
        <f t="shared" si="6"/>
        <v>87.49502169925536</v>
      </c>
      <c r="V19" s="81">
        <f t="shared" si="6"/>
        <v>85.67138448649496</v>
      </c>
      <c r="W19" s="81">
        <f t="shared" si="6"/>
        <v>83.70804480361426</v>
      </c>
      <c r="X19" s="81">
        <f t="shared" si="6"/>
        <v>81.61135203530048</v>
      </c>
      <c r="Y19" s="81">
        <f t="shared" si="6"/>
        <v>79.40105089276766</v>
      </c>
      <c r="Z19" s="81">
        <f t="shared" si="6"/>
        <v>77.08657904008082</v>
      </c>
      <c r="AA19" s="81">
        <f t="shared" si="6"/>
        <v>74.66705890236256</v>
      </c>
      <c r="AB19" s="81">
        <f t="shared" si="6"/>
        <v>72.15520091938399</v>
      </c>
      <c r="AC19" s="81">
        <f t="shared" si="6"/>
        <v>69.5529610112996</v>
      </c>
      <c r="AD19" s="81">
        <f t="shared" si="6"/>
        <v>66.87786670626085</v>
      </c>
      <c r="AE19" s="81">
        <f t="shared" si="6"/>
        <v>64.1361670531894</v>
      </c>
      <c r="AF19" s="81">
        <f t="shared" si="6"/>
        <v>61.32279285012153</v>
      </c>
      <c r="AG19" s="81">
        <f t="shared" si="6"/>
        <v>58.44837290865037</v>
      </c>
      <c r="AH19" s="81">
        <f t="shared" si="6"/>
        <v>55.511666874724554</v>
      </c>
      <c r="AI19" s="81">
        <f t="shared" si="6"/>
        <v>52.52932704826975</v>
      </c>
      <c r="AJ19" s="81">
        <f t="shared" si="6"/>
        <v>49.50549809113318</v>
      </c>
      <c r="AK19" s="81">
        <f t="shared" si="6"/>
        <v>46.4315114682217</v>
      </c>
      <c r="AL19" s="81">
        <f t="shared" si="6"/>
        <v>43.31739428456898</v>
      </c>
      <c r="AM19" s="81">
        <f t="shared" si="6"/>
        <v>40.159463335032854</v>
      </c>
      <c r="AN19" s="81">
        <f t="shared" si="6"/>
        <v>36.97397849271424</v>
      </c>
      <c r="AO19" s="81">
        <f t="shared" si="6"/>
        <v>33.76393521653828</v>
      </c>
      <c r="AP19" s="81">
        <f t="shared" si="6"/>
        <v>30.5180195589213</v>
      </c>
      <c r="AQ19" s="81">
        <f t="shared" si="6"/>
        <v>27.245395541380336</v>
      </c>
      <c r="AR19" s="81">
        <f t="shared" si="6"/>
        <v>23.929706431285815</v>
      </c>
      <c r="AS19" s="81">
        <f t="shared" si="6"/>
        <v>13.790810737382682</v>
      </c>
      <c r="AX19" s="209"/>
      <c r="AY19" s="209"/>
    </row>
    <row r="20" spans="1:51" ht="12.75">
      <c r="A20" s="13" t="s">
        <v>6</v>
      </c>
      <c r="D20" s="81">
        <f>IF(D8&lt;$C$3,'IV. Capital Costs Schedule'!C68,IF(D8&gt;$C$3,'VII. Debt Schedule'!C7,('IV. Capital Costs Schedule'!C68+'VII. Debt Schedule'!C7*(D96/12))))</f>
        <v>0</v>
      </c>
      <c r="E20" s="81">
        <f>IF(E8&lt;$C$3,'IV. Capital Costs Schedule'!D68,IF(E8&gt;$C$3,'VII. Debt Schedule'!D7,('IV. Capital Costs Schedule'!D68+'VII. Debt Schedule'!D7*(E96/12))))</f>
        <v>0</v>
      </c>
      <c r="F20" s="81">
        <f>IF(F8&lt;$C$3,'IV. Capital Costs Schedule'!E68,IF(F8&gt;$C$3,'VII. Debt Schedule'!E7,('IV. Capital Costs Schedule'!E68+'VII. Debt Schedule'!E7*(F96/12))))</f>
        <v>0</v>
      </c>
      <c r="G20" s="81">
        <f>IF(G8&lt;$C$3,'IV. Capital Costs Schedule'!F68,IF(G8&gt;$C$3,'VII. Debt Schedule'!F7,('IV. Capital Costs Schedule'!F68+'VII. Debt Schedule'!F7*(G96/12))))</f>
        <v>9.030817446421782</v>
      </c>
      <c r="H20" s="81">
        <f>IF(H8&lt;$C$3,'IV. Capital Costs Schedule'!G68,IF(H8&gt;$C$3,'VII. Debt Schedule'!G7,('IV. Capital Costs Schedule'!G68+'VII. Debt Schedule'!G7*(H96/12))))</f>
        <v>20.70461709387612</v>
      </c>
      <c r="I20" s="81">
        <f>IF(I8&lt;$C$3,'IV. Capital Costs Schedule'!H68,IF(I8&gt;$C$3,'VII. Debt Schedule'!H7,('IV. Capital Costs Schedule'!H68+'VII. Debt Schedule'!H7*(I96/12))))</f>
        <v>37.768333342429955</v>
      </c>
      <c r="J20" s="81">
        <f>IF(J8&lt;$C$3,'IV. Capital Costs Schedule'!I68,IF(J8&gt;$C$3,'VII. Debt Schedule'!I7,('IV. Capital Costs Schedule'!I68+'VII. Debt Schedule'!I7*(J96/12))))</f>
        <v>47.38669155051794</v>
      </c>
      <c r="K20" s="81">
        <f>IF(K8&lt;$C$3,'IV. Capital Costs Schedule'!J68,IF(K8&gt;$C$3,'VII. Debt Schedule'!J7,('IV. Capital Costs Schedule'!J68+'VII. Debt Schedule'!J7*(K96/12))))</f>
        <v>46.40242833443272</v>
      </c>
      <c r="L20" s="81">
        <f>IF(L8&lt;$C$3,'IV. Capital Costs Schedule'!K68,IF(L8&gt;$C$3,'VII. Debt Schedule'!K7,('IV. Capital Costs Schedule'!K68+'VII. Debt Schedule'!K7*(L96/12))))</f>
        <v>45.18497708313344</v>
      </c>
      <c r="M20" s="81">
        <f>IF(M8&lt;$C$3,'IV. Capital Costs Schedule'!L68,IF(M8&gt;$C$3,'VII. Debt Schedule'!L7,('IV. Capital Costs Schedule'!L68+'VII. Debt Schedule'!L7*(M96/12))))</f>
        <v>43.83955427115289</v>
      </c>
      <c r="N20" s="81">
        <f>IF(N8&lt;$C$3,'IV. Capital Costs Schedule'!M68,IF(N8&gt;$C$3,'VII. Debt Schedule'!M7,('IV. Capital Costs Schedule'!M68+'VII. Debt Schedule'!M7*(N96/12))))</f>
        <v>42.493744352012556</v>
      </c>
      <c r="O20" s="81">
        <f>IF(O8&lt;$C$3,'IV. Capital Costs Schedule'!N68,IF(O8&gt;$C$3,'VII. Debt Schedule'!N7,('IV. Capital Costs Schedule'!N68+'VII. Debt Schedule'!N7*(O96/12))))</f>
        <v>41.1479452980693</v>
      </c>
      <c r="P20" s="81">
        <f>IF(P8&lt;$C$3,'IV. Capital Costs Schedule'!O68,IF(P8&gt;$C$3,'VII. Debt Schedule'!O7,('IV. Capital Costs Schedule'!O68+'VII. Debt Schedule'!O7*(P96/12))))</f>
        <v>39.803596063832096</v>
      </c>
      <c r="Q20" s="81">
        <f>IF(Q8&lt;$C$3,'IV. Capital Costs Schedule'!P68,IF(Q8&gt;$C$3,'VII. Debt Schedule'!P7,('IV. Capital Costs Schedule'!P68+'VII. Debt Schedule'!P7*(Q96/12))))</f>
        <v>38.45789906487941</v>
      </c>
      <c r="R20" s="81">
        <f>IF(R8&lt;$C$3,'IV. Capital Costs Schedule'!Q68,IF(R8&gt;$C$3,'VII. Debt Schedule'!Q7,('IV. Capital Costs Schedule'!Q68+'VII. Debt Schedule'!Q7*(R96/12))))</f>
        <v>37.11417918879406</v>
      </c>
      <c r="S20" s="81">
        <f>IF(S8&lt;$C$3,'IV. Capital Costs Schedule'!R68,IF(S8&gt;$C$3,'VII. Debt Schedule'!R7,('IV. Capital Costs Schedule'!R68+'VII. Debt Schedule'!R7*(S96/12))))</f>
        <v>35.782637413268056</v>
      </c>
      <c r="T20" s="81">
        <f>IF(T8&lt;$C$3,'IV. Capital Costs Schedule'!S68,IF(T8&gt;$C$3,'VII. Debt Schedule'!S7,('IV. Capital Costs Schedule'!S68+'VII. Debt Schedule'!S7*(T96/12))))</f>
        <v>34.45220283819923</v>
      </c>
      <c r="U20" s="81">
        <f>IF(U8&lt;$C$3,'IV. Capital Costs Schedule'!T68,IF(U8&gt;$C$3,'VII. Debt Schedule'!T7,('IV. Capital Costs Schedule'!T68+'VII. Debt Schedule'!T7*(U96/12))))</f>
        <v>33.11097719806939</v>
      </c>
      <c r="V20" s="81">
        <f>IF(V8&lt;$C$3,'IV. Capital Costs Schedule'!U68,IF(V8&gt;$C$3,'VII. Debt Schedule'!U7,('IV. Capital Costs Schedule'!U68+'VII. Debt Schedule'!U7*(V96/12))))</f>
        <v>31.76781538935365</v>
      </c>
      <c r="W20" s="81">
        <f>IF(W8&lt;$C$3,'IV. Capital Costs Schedule'!V68,IF(W8&gt;$C$3,'VII. Debt Schedule'!V7,('IV. Capital Costs Schedule'!V68+'VII. Debt Schedule'!V7*(W96/12))))</f>
        <v>30.424309180360197</v>
      </c>
      <c r="X20" s="81">
        <f>IF(X8&lt;$C$3,'IV. Capital Costs Schedule'!W68,IF(X8&gt;$C$3,'VII. Debt Schedule'!W7,('IV. Capital Costs Schedule'!W68+'VII. Debt Schedule'!W7*(X96/12))))</f>
        <v>29.078696061021684</v>
      </c>
      <c r="Y20" s="81">
        <f>IF(Y8&lt;$C$3,'IV. Capital Costs Schedule'!X68,IF(Y8&gt;$C$3,'VII. Debt Schedule'!X7,('IV. Capital Costs Schedule'!X68+'VII. Debt Schedule'!X7*(Y96/12))))</f>
        <v>27.73458269900175</v>
      </c>
      <c r="Z20" s="81">
        <f>IF(Z8&lt;$C$3,'IV. Capital Costs Schedule'!Y68,IF(Z8&gt;$C$3,'VII. Debt Schedule'!Y7,('IV. Capital Costs Schedule'!Y68+'VII. Debt Schedule'!Y7*(Z96/12))))</f>
        <v>26.39200256294933</v>
      </c>
      <c r="AA20" s="81">
        <f>IF(AA8&lt;$C$3,'IV. Capital Costs Schedule'!Z68,IF(AA8&gt;$C$3,'VII. Debt Schedule'!Z7,('IV. Capital Costs Schedule'!Z68+'VII. Debt Schedule'!Z7*(AA96/12))))</f>
        <v>25.047388639040555</v>
      </c>
      <c r="AB20" s="81">
        <f>IF(AB8&lt;$C$3,'IV. Capital Costs Schedule'!AA68,IF(AB8&gt;$C$3,'VII. Debt Schedule'!AA7,('IV. Capital Costs Schedule'!AA68+'VII. Debt Schedule'!AA7*(AB96/12))))</f>
        <v>23.702542801452346</v>
      </c>
      <c r="AC20" s="81">
        <f>IF(AC8&lt;$C$3,'IV. Capital Costs Schedule'!AB68,IF(AC8&gt;$C$3,'VII. Debt Schedule'!AB7,('IV. Capital Costs Schedule'!AB68+'VII. Debt Schedule'!AB7*(AC96/12))))</f>
        <v>22.35545842480321</v>
      </c>
      <c r="AD20" s="81">
        <f>IF(AD8&lt;$C$3,'IV. Capital Costs Schedule'!AC68,IF(AD8&gt;$C$3,'VII. Debt Schedule'!AC7,('IV. Capital Costs Schedule'!AC68+'VII. Debt Schedule'!AC7*(AD96/12))))</f>
        <v>21.01020457006246</v>
      </c>
      <c r="AE20" s="81">
        <f>IF(AE8&lt;$C$3,'IV. Capital Costs Schedule'!AD68,IF(AE8&gt;$C$3,'VII. Debt Schedule'!AD7,('IV. Capital Costs Schedule'!AD68+'VII. Debt Schedule'!AD7*(AE96/12))))</f>
        <v>19.666808470912915</v>
      </c>
      <c r="AF20" s="81">
        <f>IF(AF8&lt;$C$3,'IV. Capital Costs Schedule'!AE68,IF(AF8&gt;$C$3,'VII. Debt Schedule'!AE7,('IV. Capital Costs Schedule'!AE68+'VII. Debt Schedule'!AE7*(AF96/12))))</f>
        <v>18.321224591918853</v>
      </c>
      <c r="AG20" s="81">
        <f>IF(AG8&lt;$C$3,'IV. Capital Costs Schedule'!AF68,IF(AG8&gt;$C$3,'VII. Debt Schedule'!AF7,('IV. Capital Costs Schedule'!AF68+'VII. Debt Schedule'!AF7*(AG96/12))))</f>
        <v>16.975482580541343</v>
      </c>
      <c r="AH20" s="81">
        <f>IF(AH8&lt;$C$3,'IV. Capital Costs Schedule'!AG68,IF(AH8&gt;$C$3,'VII. Debt Schedule'!AG7,('IV. Capital Costs Schedule'!AG68+'VII. Debt Schedule'!AG7*(AH96/12))))</f>
        <v>15.627303833448586</v>
      </c>
      <c r="AI20" s="81">
        <f>IF(AI8&lt;$C$3,'IV. Capital Costs Schedule'!AH68,IF(AI8&gt;$C$3,'VII. Debt Schedule'!AH7,('IV. Capital Costs Schedule'!AH68+'VII. Debt Schedule'!AH7*(AI96/12))))</f>
        <v>14.28128448854201</v>
      </c>
      <c r="AJ20" s="81">
        <f>IF(AJ8&lt;$C$3,'IV. Capital Costs Schedule'!AI68,IF(AJ8&gt;$C$3,'VII. Debt Schedule'!AI7,('IV. Capital Costs Schedule'!AI68+'VII. Debt Schedule'!AI7*(AJ96/12))))</f>
        <v>12.937448334392453</v>
      </c>
      <c r="AK20" s="81">
        <f>IF(AK8&lt;$C$3,'IV. Capital Costs Schedule'!AJ68,IF(AK8&gt;$C$3,'VII. Debt Schedule'!AJ7,('IV. Capital Costs Schedule'!AJ68+'VII. Debt Schedule'!AJ7*(AK96/12))))</f>
        <v>11.591121315102214</v>
      </c>
      <c r="AL20" s="81">
        <f>IF(AL8&lt;$C$3,'IV. Capital Costs Schedule'!AK68,IF(AL8&gt;$C$3,'VII. Debt Schedule'!AK7,('IV. Capital Costs Schedule'!AK68+'VII. Debt Schedule'!AK7*(AL96/12))))</f>
        <v>10.244774440321978</v>
      </c>
      <c r="AM20" s="81">
        <f>IF(AM8&lt;$C$3,'IV. Capital Costs Schedule'!AL68,IF(AM8&gt;$C$3,'VII. Debt Schedule'!AL7,('IV. Capital Costs Schedule'!AL68+'VII. Debt Schedule'!AL7*(AM96/12))))</f>
        <v>8.895824756578126</v>
      </c>
      <c r="AN20" s="81">
        <f>IF(AN8&lt;$C$3,'IV. Capital Costs Schedule'!AM68,IF(AN8&gt;$C$3,'VII. Debt Schedule'!AM7,('IV. Capital Costs Schedule'!AM68+'VII. Debt Schedule'!AM7*(AN96/12))))</f>
        <v>7.549286454513919</v>
      </c>
      <c r="AO20" s="81">
        <f>IF(AO8&lt;$C$3,'IV. Capital Costs Schedule'!AN68,IF(AO8&gt;$C$3,'VII. Debt Schedule'!AN7,('IV. Capital Costs Schedule'!AN68+'VII. Debt Schedule'!AN7*(AO96/12))))</f>
        <v>6.205271692377762</v>
      </c>
      <c r="AP20" s="81">
        <f>IF(AP8&lt;$C$3,'IV. Capital Costs Schedule'!AO68,IF(AP8&gt;$C$3,'VII. Debt Schedule'!AO7,('IV. Capital Costs Schedule'!AO68+'VII. Debt Schedule'!AO7*(AP96/12))))</f>
        <v>4.858590532941949</v>
      </c>
      <c r="AQ20" s="81">
        <f>IF(AQ8&lt;$C$3,'IV. Capital Costs Schedule'!AP68,IF(AQ8&gt;$C$3,'VII. Debt Schedule'!AP7,('IV. Capital Costs Schedule'!AP68+'VII. Debt Schedule'!AP7*(AQ96/12))))</f>
        <v>3.511830433503608</v>
      </c>
      <c r="AR20" s="81">
        <f>IF(AR8&lt;$C$3,'IV. Capital Costs Schedule'!AQ68,IF(AR8&gt;$C$3,'VII. Debt Schedule'!AQ7,('IV. Capital Costs Schedule'!AQ68+'VII. Debt Schedule'!AQ7*(AR96/12))))</f>
        <v>2.1580470831951284</v>
      </c>
      <c r="AS20" s="81">
        <f>IF(AS8&lt;$C$3,'IV. Capital Costs Schedule'!AR68,IF(AS8&gt;$C$3,'VII. Debt Schedule'!AR7,('IV. Capital Costs Schedule'!AR68+'VII. Debt Schedule'!AR7*(AS96/12))))</f>
        <v>0.7388304513838843</v>
      </c>
      <c r="AX20" s="209"/>
      <c r="AY20" s="209"/>
    </row>
    <row r="21" spans="1:51" ht="12.75">
      <c r="A21" s="13" t="s">
        <v>177</v>
      </c>
      <c r="D21" s="81">
        <f>'VIII. Depreciation Schedule'!D88</f>
        <v>0</v>
      </c>
      <c r="E21" s="81">
        <f>'VIII. Depreciation Schedule'!E88</f>
        <v>0</v>
      </c>
      <c r="F21" s="81">
        <f>'VIII. Depreciation Schedule'!F88</f>
        <v>0</v>
      </c>
      <c r="G21" s="81">
        <f>'VIII. Depreciation Schedule'!G88</f>
        <v>0</v>
      </c>
      <c r="H21" s="81">
        <f>'VIII. Depreciation Schedule'!H88</f>
        <v>0</v>
      </c>
      <c r="I21" s="81">
        <f>'VIII. Depreciation Schedule'!I88</f>
        <v>0</v>
      </c>
      <c r="J21" s="81">
        <f>'VIII. Depreciation Schedule'!J88</f>
        <v>0</v>
      </c>
      <c r="K21" s="81">
        <f>'VIII. Depreciation Schedule'!K88</f>
        <v>0</v>
      </c>
      <c r="L21" s="81">
        <f>'VIII. Depreciation Schedule'!L88</f>
        <v>0</v>
      </c>
      <c r="M21" s="81">
        <f>'VIII. Depreciation Schedule'!M88</f>
        <v>0</v>
      </c>
      <c r="N21" s="81">
        <f>'VIII. Depreciation Schedule'!N88</f>
        <v>0</v>
      </c>
      <c r="O21" s="81">
        <f>'VIII. Depreciation Schedule'!O88</f>
        <v>0</v>
      </c>
      <c r="P21" s="81">
        <f>'VIII. Depreciation Schedule'!P88</f>
        <v>0</v>
      </c>
      <c r="Q21" s="81">
        <f>'VIII. Depreciation Schedule'!Q88</f>
        <v>0</v>
      </c>
      <c r="R21" s="81">
        <f>'VIII. Depreciation Schedule'!R88</f>
        <v>0</v>
      </c>
      <c r="S21" s="81">
        <f>'VIII. Depreciation Schedule'!S88</f>
        <v>0</v>
      </c>
      <c r="T21" s="81">
        <f>'VIII. Depreciation Schedule'!T88</f>
        <v>0</v>
      </c>
      <c r="U21" s="81">
        <f>'VIII. Depreciation Schedule'!U88</f>
        <v>0</v>
      </c>
      <c r="V21" s="81">
        <f>'VIII. Depreciation Schedule'!V88</f>
        <v>0</v>
      </c>
      <c r="W21" s="81">
        <f>'VIII. Depreciation Schedule'!W88</f>
        <v>0</v>
      </c>
      <c r="X21" s="81">
        <f>'VIII. Depreciation Schedule'!X88</f>
        <v>0</v>
      </c>
      <c r="Y21" s="81">
        <f>'VIII. Depreciation Schedule'!Y88</f>
        <v>0</v>
      </c>
      <c r="Z21" s="81">
        <f>'VIII. Depreciation Schedule'!Z88</f>
        <v>0</v>
      </c>
      <c r="AA21" s="81">
        <f>'VIII. Depreciation Schedule'!AA88</f>
        <v>0</v>
      </c>
      <c r="AB21" s="81">
        <f>'VIII. Depreciation Schedule'!AB88</f>
        <v>0</v>
      </c>
      <c r="AC21" s="81">
        <f>'VIII. Depreciation Schedule'!AC88</f>
        <v>0</v>
      </c>
      <c r="AD21" s="81">
        <f>'VIII. Depreciation Schedule'!AD88</f>
        <v>0</v>
      </c>
      <c r="AE21" s="81">
        <f>'VIII. Depreciation Schedule'!AE88</f>
        <v>0</v>
      </c>
      <c r="AF21" s="81">
        <f>'VIII. Depreciation Schedule'!AF88</f>
        <v>0</v>
      </c>
      <c r="AG21" s="81">
        <f>'VIII. Depreciation Schedule'!AG88</f>
        <v>0</v>
      </c>
      <c r="AH21" s="81">
        <f>'VIII. Depreciation Schedule'!AH88</f>
        <v>0</v>
      </c>
      <c r="AI21" s="81">
        <f>'VIII. Depreciation Schedule'!AI88</f>
        <v>0</v>
      </c>
      <c r="AJ21" s="81">
        <f>'VIII. Depreciation Schedule'!AJ88</f>
        <v>0</v>
      </c>
      <c r="AK21" s="81">
        <f>'VIII. Depreciation Schedule'!AK88</f>
        <v>0</v>
      </c>
      <c r="AL21" s="81">
        <f>'VIII. Depreciation Schedule'!AL88</f>
        <v>0</v>
      </c>
      <c r="AM21" s="81">
        <f>'VIII. Depreciation Schedule'!AM88</f>
        <v>0</v>
      </c>
      <c r="AN21" s="81">
        <f>'VIII. Depreciation Schedule'!AN88</f>
        <v>0</v>
      </c>
      <c r="AO21" s="81">
        <f>'VIII. Depreciation Schedule'!AO88</f>
        <v>0</v>
      </c>
      <c r="AP21" s="81">
        <f>'VIII. Depreciation Schedule'!AP88</f>
        <v>0</v>
      </c>
      <c r="AQ21" s="81">
        <f>'VIII. Depreciation Schedule'!AQ88</f>
        <v>0</v>
      </c>
      <c r="AR21" s="81">
        <f>'VIII. Depreciation Schedule'!AR88</f>
        <v>0</v>
      </c>
      <c r="AS21" s="81">
        <f>'VIII. Depreciation Schedule'!AS88</f>
        <v>12.206547155200951</v>
      </c>
      <c r="AX21" s="209"/>
      <c r="AY21" s="209"/>
    </row>
    <row r="22" spans="1:51" ht="12.75">
      <c r="A22" s="13" t="s">
        <v>68</v>
      </c>
      <c r="D22" s="81">
        <f>-'III. Input Tab'!C39</f>
        <v>-0.4989548958333333</v>
      </c>
      <c r="E22" s="81">
        <f>-'III. Input Tab'!D39</f>
        <v>-1.7754681902272655</v>
      </c>
      <c r="F22" s="81">
        <f>-'III. Input Tab'!E39</f>
        <v>-6.696129068701675</v>
      </c>
      <c r="G22" s="81">
        <f>-'III. Input Tab'!F39</f>
        <v>-21.767560595675878</v>
      </c>
      <c r="H22" s="81">
        <f>-'III. Input Tab'!G39</f>
        <v>-42.953263998810584</v>
      </c>
      <c r="I22" s="81">
        <f>-'III. Input Tab'!H39</f>
        <v>-80.23955026604153</v>
      </c>
      <c r="J22" s="81">
        <f>-'III. Input Tab'!I39</f>
        <v>-75.69041363400275</v>
      </c>
      <c r="K22" s="81">
        <f>-'III. Input Tab'!J39</f>
        <v>0</v>
      </c>
      <c r="L22" s="81">
        <f>-'III. Input Tab'!K39</f>
        <v>0</v>
      </c>
      <c r="M22" s="81">
        <f>-'III. Input Tab'!L39</f>
        <v>0</v>
      </c>
      <c r="N22" s="81">
        <f>-'III. Input Tab'!M39</f>
        <v>0</v>
      </c>
      <c r="O22" s="81">
        <f>-'III. Input Tab'!N39</f>
        <v>0</v>
      </c>
      <c r="P22" s="81">
        <f>-'III. Input Tab'!O39</f>
        <v>0</v>
      </c>
      <c r="Q22" s="81">
        <f>-'III. Input Tab'!P39</f>
        <v>0</v>
      </c>
      <c r="R22" s="81">
        <f>-'III. Input Tab'!Q39</f>
        <v>0</v>
      </c>
      <c r="S22" s="81">
        <f>-'III. Input Tab'!R39</f>
        <v>0</v>
      </c>
      <c r="T22" s="81">
        <f>-'III. Input Tab'!S39</f>
        <v>0</v>
      </c>
      <c r="U22" s="81">
        <f>-'III. Input Tab'!T39</f>
        <v>0</v>
      </c>
      <c r="V22" s="81">
        <f>-'III. Input Tab'!U39</f>
        <v>0</v>
      </c>
      <c r="W22" s="81">
        <f>-'III. Input Tab'!V39</f>
        <v>0</v>
      </c>
      <c r="X22" s="81">
        <f>-'III. Input Tab'!W39</f>
        <v>0</v>
      </c>
      <c r="Y22" s="81">
        <f>-'III. Input Tab'!X39</f>
        <v>0</v>
      </c>
      <c r="Z22" s="81">
        <f>-'III. Input Tab'!Y39</f>
        <v>0</v>
      </c>
      <c r="AA22" s="81">
        <f>-'III. Input Tab'!Z39</f>
        <v>0</v>
      </c>
      <c r="AB22" s="81">
        <f>-'III. Input Tab'!AA39</f>
        <v>0</v>
      </c>
      <c r="AC22" s="81">
        <f>-'III. Input Tab'!AB39</f>
        <v>0</v>
      </c>
      <c r="AD22" s="81">
        <f>-'III. Input Tab'!AC39</f>
        <v>0</v>
      </c>
      <c r="AE22" s="81">
        <f>-'III. Input Tab'!AD39</f>
        <v>0</v>
      </c>
      <c r="AF22" s="81">
        <f>-'III. Input Tab'!AE39</f>
        <v>0</v>
      </c>
      <c r="AG22" s="81">
        <f>-'III. Input Tab'!AF39</f>
        <v>0</v>
      </c>
      <c r="AH22" s="81">
        <f>-'III. Input Tab'!AG39</f>
        <v>0</v>
      </c>
      <c r="AI22" s="81">
        <f>-'III. Input Tab'!AH39</f>
        <v>0</v>
      </c>
      <c r="AJ22" s="81">
        <f>-'III. Input Tab'!AI39</f>
        <v>0</v>
      </c>
      <c r="AK22" s="81">
        <f>-'III. Input Tab'!AJ39</f>
        <v>0</v>
      </c>
      <c r="AL22" s="81">
        <f>-'III. Input Tab'!AK39</f>
        <v>0</v>
      </c>
      <c r="AM22" s="81">
        <f>-'III. Input Tab'!AL39</f>
        <v>0</v>
      </c>
      <c r="AN22" s="81">
        <f>-'III. Input Tab'!AM39</f>
        <v>0</v>
      </c>
      <c r="AO22" s="81">
        <f>-'III. Input Tab'!AN39</f>
        <v>0</v>
      </c>
      <c r="AP22" s="81">
        <f>-'III. Input Tab'!AO39</f>
        <v>0</v>
      </c>
      <c r="AQ22" s="81">
        <f>-'III. Input Tab'!AP39</f>
        <v>0</v>
      </c>
      <c r="AR22" s="81">
        <f>-'III. Input Tab'!AQ39</f>
        <v>0</v>
      </c>
      <c r="AS22" s="81">
        <f>-'III. Input Tab'!AR39</f>
        <v>0</v>
      </c>
      <c r="AX22" s="209"/>
      <c r="AY22" s="209"/>
    </row>
    <row r="23" spans="1:51" ht="12.75">
      <c r="A23" s="14" t="s">
        <v>7</v>
      </c>
      <c r="D23" s="123">
        <f aca="true" t="shared" si="7" ref="D23:I23">D26+D25+D24</f>
        <v>0.4989548958333333</v>
      </c>
      <c r="E23" s="123">
        <f t="shared" si="7"/>
        <v>1.7754681902272655</v>
      </c>
      <c r="F23" s="123">
        <f t="shared" si="7"/>
        <v>6.696129068701675</v>
      </c>
      <c r="G23" s="123">
        <f t="shared" si="7"/>
        <v>12.736743149254094</v>
      </c>
      <c r="H23" s="123">
        <f t="shared" si="7"/>
        <v>22.24864690493446</v>
      </c>
      <c r="I23" s="123">
        <f t="shared" si="7"/>
        <v>42.47121692361156</v>
      </c>
      <c r="J23" s="123">
        <f>J26+J25+J24</f>
        <v>53.79678443524283</v>
      </c>
      <c r="K23" s="123">
        <f aca="true" t="shared" si="8" ref="K23:AS23">K26+K25+K24</f>
        <v>53.09763585125803</v>
      </c>
      <c r="L23" s="123">
        <f t="shared" si="8"/>
        <v>51.70452377655699</v>
      </c>
      <c r="M23" s="123">
        <f t="shared" si="8"/>
        <v>50.164975673133526</v>
      </c>
      <c r="N23" s="123">
        <f t="shared" si="8"/>
        <v>48.62498460851725</v>
      </c>
      <c r="O23" s="123">
        <f t="shared" si="8"/>
        <v>47.08500597679076</v>
      </c>
      <c r="P23" s="123">
        <f t="shared" si="8"/>
        <v>45.546686353042155</v>
      </c>
      <c r="Q23" s="123">
        <f t="shared" si="8"/>
        <v>44.00682450138345</v>
      </c>
      <c r="R23" s="123">
        <f t="shared" si="8"/>
        <v>44.5604581014366</v>
      </c>
      <c r="S23" s="123">
        <f t="shared" si="8"/>
        <v>54.85532530920388</v>
      </c>
      <c r="T23" s="123">
        <f t="shared" si="8"/>
        <v>54.71053328091375</v>
      </c>
      <c r="U23" s="123">
        <f t="shared" si="8"/>
        <v>54.384044501185976</v>
      </c>
      <c r="V23" s="123">
        <f t="shared" si="8"/>
        <v>53.9035690971413</v>
      </c>
      <c r="W23" s="123">
        <f t="shared" si="8"/>
        <v>53.28373562325406</v>
      </c>
      <c r="X23" s="123">
        <f t="shared" si="8"/>
        <v>52.532655974278796</v>
      </c>
      <c r="Y23" s="123">
        <f t="shared" si="8"/>
        <v>51.66646819376591</v>
      </c>
      <c r="Z23" s="123">
        <f t="shared" si="8"/>
        <v>50.69457647713148</v>
      </c>
      <c r="AA23" s="123">
        <f t="shared" si="8"/>
        <v>49.619670263322014</v>
      </c>
      <c r="AB23" s="123">
        <f t="shared" si="8"/>
        <v>48.45265811793165</v>
      </c>
      <c r="AC23" s="123">
        <f t="shared" si="8"/>
        <v>47.197502586496384</v>
      </c>
      <c r="AD23" s="123">
        <f t="shared" si="8"/>
        <v>45.867662136198376</v>
      </c>
      <c r="AE23" s="123">
        <f t="shared" si="8"/>
        <v>44.469358582276485</v>
      </c>
      <c r="AF23" s="123">
        <f t="shared" si="8"/>
        <v>43.00156825820267</v>
      </c>
      <c r="AG23" s="123">
        <f t="shared" si="8"/>
        <v>41.472890328109024</v>
      </c>
      <c r="AH23" s="123">
        <f t="shared" si="8"/>
        <v>39.88436304127597</v>
      </c>
      <c r="AI23" s="123">
        <f t="shared" si="8"/>
        <v>38.24804255972774</v>
      </c>
      <c r="AJ23" s="123">
        <f t="shared" si="8"/>
        <v>36.56804975674072</v>
      </c>
      <c r="AK23" s="123">
        <f t="shared" si="8"/>
        <v>34.840390153119486</v>
      </c>
      <c r="AL23" s="123">
        <f t="shared" si="8"/>
        <v>33.072619844247</v>
      </c>
      <c r="AM23" s="123">
        <f t="shared" si="8"/>
        <v>31.26363857845473</v>
      </c>
      <c r="AN23" s="123">
        <f t="shared" si="8"/>
        <v>29.424692038200316</v>
      </c>
      <c r="AO23" s="123">
        <f t="shared" si="8"/>
        <v>27.55866352416053</v>
      </c>
      <c r="AP23" s="123">
        <f t="shared" si="8"/>
        <v>25.65942902597935</v>
      </c>
      <c r="AQ23" s="123">
        <f t="shared" si="8"/>
        <v>23.73356510787673</v>
      </c>
      <c r="AR23" s="123">
        <f t="shared" si="8"/>
        <v>21.771659348090683</v>
      </c>
      <c r="AS23" s="123">
        <f t="shared" si="8"/>
        <v>0.8454331307978447</v>
      </c>
      <c r="AX23" s="209"/>
      <c r="AY23" s="209"/>
    </row>
    <row r="24" spans="1:51" ht="12.75">
      <c r="A24" s="13" t="s">
        <v>170</v>
      </c>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X24" s="209"/>
      <c r="AY24" s="209"/>
    </row>
    <row r="25" spans="1:51" ht="12.75">
      <c r="A25" s="13" t="s">
        <v>8</v>
      </c>
      <c r="D25" s="81">
        <f>+'VI. Tax Shedule'!D25</f>
        <v>0</v>
      </c>
      <c r="E25" s="81">
        <f>+'VI. Tax Shedule'!E25</f>
        <v>0</v>
      </c>
      <c r="F25" s="81">
        <f>+'VI. Tax Shedule'!F25</f>
        <v>0</v>
      </c>
      <c r="G25" s="81">
        <f>+'VI. Tax Shedule'!G25</f>
        <v>0</v>
      </c>
      <c r="H25" s="81">
        <f>+'VI. Tax Shedule'!H25</f>
        <v>0</v>
      </c>
      <c r="I25" s="81">
        <f>+'VI. Tax Shedule'!I25</f>
        <v>0</v>
      </c>
      <c r="J25" s="81">
        <f>+'VI. Tax Shedule'!J25</f>
        <v>0</v>
      </c>
      <c r="K25" s="81">
        <f>+'VI. Tax Shedule'!K25</f>
        <v>0</v>
      </c>
      <c r="L25" s="81">
        <f>+'VI. Tax Shedule'!L25</f>
        <v>0</v>
      </c>
      <c r="M25" s="81">
        <f>+'VI. Tax Shedule'!M25</f>
        <v>0</v>
      </c>
      <c r="N25" s="81">
        <f>+'VI. Tax Shedule'!N25</f>
        <v>0</v>
      </c>
      <c r="O25" s="81">
        <f>+'VI. Tax Shedule'!O25</f>
        <v>0</v>
      </c>
      <c r="P25" s="81">
        <f>+'VI. Tax Shedule'!P25</f>
        <v>0</v>
      </c>
      <c r="Q25" s="81">
        <f>+'VI. Tax Shedule'!Q25</f>
        <v>0</v>
      </c>
      <c r="R25" s="81">
        <f>+'VI. Tax Shedule'!R25</f>
        <v>2.091233058259399</v>
      </c>
      <c r="S25" s="81">
        <f>+'VI. Tax Shedule'!S25</f>
        <v>13.90976449773571</v>
      </c>
      <c r="T25" s="81">
        <f>+'VI. Tax Shedule'!T25</f>
        <v>15.28736974748862</v>
      </c>
      <c r="U25" s="81">
        <f>+'VI. Tax Shedule'!U25</f>
        <v>16.495626307395124</v>
      </c>
      <c r="V25" s="81">
        <f>+'VI. Tax Shedule'!V25</f>
        <v>17.55211177303806</v>
      </c>
      <c r="W25" s="81">
        <f>+'VI. Tax Shedule'!W25</f>
        <v>18.46963326115617</v>
      </c>
      <c r="X25" s="81">
        <f>+'VI. Tax Shedule'!X25</f>
        <v>19.258319481595393</v>
      </c>
      <c r="Y25" s="81">
        <f>+'VI. Tax Shedule'!Y25</f>
        <v>19.93018141962246</v>
      </c>
      <c r="Z25" s="81">
        <f>+'VI. Tax Shedule'!Z25</f>
        <v>20.494584972956606</v>
      </c>
      <c r="AA25" s="81">
        <f>+'VI. Tax Shedule'!AA25</f>
        <v>20.958301263505593</v>
      </c>
      <c r="AB25" s="81">
        <f>+'VI. Tax Shedule'!AB25</f>
        <v>21.330176997984015</v>
      </c>
      <c r="AC25" s="81">
        <f>+'VI. Tax Shedule'!AC25</f>
        <v>21.616470874685838</v>
      </c>
      <c r="AD25" s="81">
        <f>+'VI. Tax Shedule'!AD25</f>
        <v>21.825985192455473</v>
      </c>
      <c r="AE25" s="81">
        <f>+'VI. Tax Shedule'!AE25</f>
        <v>21.96491060341755</v>
      </c>
      <c r="AF25" s="81">
        <f>+'VI. Tax Shedule'!AF25</f>
        <v>22.036852689449805</v>
      </c>
      <c r="AG25" s="81">
        <f>+'VI. Tax Shedule'!AG25</f>
        <v>22.04808811808957</v>
      </c>
      <c r="AH25" s="81">
        <f>+'VI. Tax Shedule'!AH25</f>
        <v>22.00226251185837</v>
      </c>
      <c r="AI25" s="81">
        <f>+'VI. Tax Shedule'!AI25</f>
        <v>21.906172737838947</v>
      </c>
      <c r="AJ25" s="81">
        <f>+'VI. Tax Shedule'!AJ25</f>
        <v>21.76391244838592</v>
      </c>
      <c r="AK25" s="81">
        <f>+'VI. Tax Shedule'!AK25</f>
        <v>21.57683561969538</v>
      </c>
      <c r="AL25" s="81">
        <f>+'VI. Tax Shedule'!AL25</f>
        <v>21.34967080610713</v>
      </c>
      <c r="AM25" s="81">
        <f>+'VI. Tax Shedule'!AM25</f>
        <v>21.08427339271318</v>
      </c>
      <c r="AN25" s="81">
        <f>+'VI. Tax Shedule'!AN25</f>
        <v>20.786151395249387</v>
      </c>
      <c r="AO25" s="81">
        <f>+'VI. Tax Shedule'!AO25</f>
        <v>20.458059773311103</v>
      </c>
      <c r="AP25" s="81">
        <f>+'VI. Tax Shedule'!AP25</f>
        <v>20.09981328757006</v>
      </c>
      <c r="AQ25" s="81">
        <f>+'VI. Tax Shedule'!AQ25</f>
        <v>19.715027711824742</v>
      </c>
      <c r="AR25" s="81">
        <f>+'VI. Tax Shedule'!AR25</f>
        <v>19.302236900034547</v>
      </c>
      <c r="AS25" s="81">
        <f>+'VI. Tax Shedule'!AS25</f>
        <v>0</v>
      </c>
      <c r="AX25" s="209"/>
      <c r="AY25" s="209"/>
    </row>
    <row r="26" spans="1:51" ht="13.5" thickBot="1">
      <c r="A26" s="14" t="s">
        <v>9</v>
      </c>
      <c r="D26" s="84">
        <f>IF(D8&lt;$C$3,'IV. Capital Costs Schedule'!C67,IF(D8&gt;$C$3,(C53+D53+D98)/2*'III. Input Tab'!C23,('IV. Capital Costs Schedule'!C67+(C53+D53+D98)/2*'III. Input Tab'!C23*(D96/12))))</f>
        <v>0.4989548958333333</v>
      </c>
      <c r="E26" s="84">
        <f>IF(E8&lt;$C$3,'IV. Capital Costs Schedule'!D67,IF(E8&gt;$C$3,(D53+E53+E98)/2*'III. Input Tab'!D23,('IV. Capital Costs Schedule'!D67+(D53+E53+E98)/2*'III. Input Tab'!D23*(E96/12))))</f>
        <v>1.7754681902272655</v>
      </c>
      <c r="F26" s="84">
        <f>IF(F8&lt;$C$3,'IV. Capital Costs Schedule'!E67,IF(F8&gt;$C$3,(E53+F53+F98)/2*'III. Input Tab'!E23,('IV. Capital Costs Schedule'!E67+(E53+F53+F98)/2*'III. Input Tab'!E23*(F96/12))))</f>
        <v>6.696129068701675</v>
      </c>
      <c r="G26" s="84">
        <f>IF(G8&lt;$C$3,'IV. Capital Costs Schedule'!F67,IF(G8&gt;$C$3,(F53+G53+G98)/2*'III. Input Tab'!F23,('IV. Capital Costs Schedule'!F67+(F53+G53+G98)/2*'III. Input Tab'!F23*(G96/12))))</f>
        <v>12.736743149254094</v>
      </c>
      <c r="H26" s="84">
        <f>IF(H8&lt;$C$3,'IV. Capital Costs Schedule'!G67,IF(H8&gt;$C$3,(G53+H53+H98)/2*'III. Input Tab'!G23,('IV. Capital Costs Schedule'!G67+(G53+H53+H98)/2*'III. Input Tab'!G23*(H96/12))))</f>
        <v>22.24864690493446</v>
      </c>
      <c r="I26" s="84">
        <f>IF(I8&lt;$C$3,'IV. Capital Costs Schedule'!H67,IF(I8&gt;$C$3,(H53+I53+I98)/2*'III. Input Tab'!H23,('IV. Capital Costs Schedule'!H67+(H53+I53+I98)/2*'III. Input Tab'!H23*(I96/12))))</f>
        <v>42.47121692361156</v>
      </c>
      <c r="J26" s="84">
        <f>IF(J8&lt;$C$3,'IV. Capital Costs Schedule'!I67,IF(J8&gt;$C$3,(I53+J53+J98)/2*'III. Input Tab'!I23,('IV. Capital Costs Schedule'!I67+(I53+J53+J98)/2*'III. Input Tab'!I23*(J96/12))))</f>
        <v>53.79678443524283</v>
      </c>
      <c r="K26" s="84">
        <f>IF(K8&lt;$C$3,'IV. Capital Costs Schedule'!J67,IF(K8&gt;$C$3,(J53+K53+K98)/2*'III. Input Tab'!J23,('IV. Capital Costs Schedule'!J67+(J53+K53+K98)/2*'III. Input Tab'!J23*(K96/12))))</f>
        <v>53.09763585125803</v>
      </c>
      <c r="L26" s="84">
        <f>IF(L8&lt;$C$3,'IV. Capital Costs Schedule'!K67,IF(L8&gt;$C$3,(K53+L53+L98)/2*'III. Input Tab'!K23,('IV. Capital Costs Schedule'!K67+(K53+L53+L98)/2*'III. Input Tab'!K23*(L96/12))))</f>
        <v>51.70452377655699</v>
      </c>
      <c r="M26" s="84">
        <f>IF(M8&lt;$C$3,'IV. Capital Costs Schedule'!L67,IF(M8&gt;$C$3,(L53+M53+M98)/2*'III. Input Tab'!L23,('IV. Capital Costs Schedule'!L67+(L53+M53+M98)/2*'III. Input Tab'!L23*(M96/12))))</f>
        <v>50.164975673133526</v>
      </c>
      <c r="N26" s="84">
        <f>IF(N8&lt;$C$3,'IV. Capital Costs Schedule'!M67,IF(N8&gt;$C$3,(M53+N53+N98)/2*'III. Input Tab'!M23,('IV. Capital Costs Schedule'!M67+(M53+N53+N98)/2*'III. Input Tab'!M23*(N96/12))))</f>
        <v>48.62498460851725</v>
      </c>
      <c r="O26" s="84">
        <f>IF(O8&lt;$C$3,'IV. Capital Costs Schedule'!N67,IF(O8&gt;$C$3,(N53+O53+O98)/2*'III. Input Tab'!N23,('IV. Capital Costs Schedule'!N67+(N53+O53+O98)/2*'III. Input Tab'!N23*(O96/12))))</f>
        <v>47.08500597679076</v>
      </c>
      <c r="P26" s="84">
        <f>IF(P8&lt;$C$3,'IV. Capital Costs Schedule'!O67,IF(P8&gt;$C$3,(O53+P53+P98)/2*'III. Input Tab'!O23,('IV. Capital Costs Schedule'!O67+(O53+P53+P98)/2*'III. Input Tab'!O23*(P96/12))))</f>
        <v>45.546686353042155</v>
      </c>
      <c r="Q26" s="84">
        <f>IF(Q8&lt;$C$3,'IV. Capital Costs Schedule'!P67,IF(Q8&gt;$C$3,(P53+Q53+Q98)/2*'III. Input Tab'!P23,('IV. Capital Costs Schedule'!P67+(P53+Q53+Q98)/2*'III. Input Tab'!P23*(Q96/12))))</f>
        <v>44.00682450138345</v>
      </c>
      <c r="R26" s="84">
        <f>IF(R8&lt;$C$3,'IV. Capital Costs Schedule'!Q67,IF(R8&gt;$C$3,(Q53+R53+R98)/2*'III. Input Tab'!Q23,('IV. Capital Costs Schedule'!Q67+(Q53+R53+R98)/2*'III. Input Tab'!Q23*(R96/12))))</f>
        <v>42.469225043177204</v>
      </c>
      <c r="S26" s="84">
        <f>IF(S8&lt;$C$3,'IV. Capital Costs Schedule'!R67,IF(S8&gt;$C$3,(R53+S53+S98)/2*'III. Input Tab'!R23,('IV. Capital Costs Schedule'!R67+(R53+S53+S98)/2*'III. Input Tab'!R23*(S96/12))))</f>
        <v>40.94556081146817</v>
      </c>
      <c r="T26" s="84">
        <f>IF(T8&lt;$C$3,'IV. Capital Costs Schedule'!S67,IF(T8&gt;$C$3,(S53+T53+T98)/2*'III. Input Tab'!S23,('IV. Capital Costs Schedule'!S67+(S53+T53+T98)/2*'III. Input Tab'!S23*(T96/12))))</f>
        <v>39.42316353342514</v>
      </c>
      <c r="U26" s="84">
        <f>IF(U8&lt;$C$3,'IV. Capital Costs Schedule'!T67,IF(U8&gt;$C$3,(T53+U53+U98)/2*'III. Input Tab'!T23,('IV. Capital Costs Schedule'!T67+(T53+U53+U98)/2*'III. Input Tab'!T23*(U96/12))))</f>
        <v>37.88841819379085</v>
      </c>
      <c r="V26" s="84">
        <f>IF(V8&lt;$C$3,'IV. Capital Costs Schedule'!U67,IF(V8&gt;$C$3,(U53+V53+V98)/2*'III. Input Tab'!U23,('IV. Capital Costs Schedule'!U67+(U53+V53+V98)/2*'III. Input Tab'!U23*(V96/12))))</f>
        <v>36.351457324103244</v>
      </c>
      <c r="W26" s="84">
        <f>IF(W8&lt;$C$3,'IV. Capital Costs Schedule'!V67,IF(W8&gt;$C$3,(V53+W53+W98)/2*'III. Input Tab'!V23,('IV. Capital Costs Schedule'!V67+(V53+W53+W98)/2*'III. Input Tab'!V23*(W96/12))))</f>
        <v>34.81410236209789</v>
      </c>
      <c r="X26" s="84">
        <f>IF(X8&lt;$C$3,'IV. Capital Costs Schedule'!W67,IF(X8&gt;$C$3,(W53+X53+X98)/2*'III. Input Tab'!W23,('IV. Capital Costs Schedule'!W67+(W53+X53+X98)/2*'III. Input Tab'!W23*(X96/12))))</f>
        <v>33.2743364926834</v>
      </c>
      <c r="Y26" s="84">
        <f>IF(Y8&lt;$C$3,'IV. Capital Costs Schedule'!X67,IF(Y8&gt;$C$3,(X53+Y53+Y98)/2*'III. Input Tab'!X23,('IV. Capital Costs Schedule'!X67+(X53+Y53+Y98)/2*'III. Input Tab'!X23*(Y96/12))))</f>
        <v>31.736286774143444</v>
      </c>
      <c r="Z26" s="84">
        <f>IF(Z8&lt;$C$3,'IV. Capital Costs Schedule'!Y67,IF(Z8&gt;$C$3,(Y53+Z53+Z98)/2*'III. Input Tab'!Y23,('IV. Capital Costs Schedule'!Y67+(Y53+Z53+Z98)/2*'III. Input Tab'!Y23*(Z96/12))))</f>
        <v>30.199991504174882</v>
      </c>
      <c r="AA26" s="84">
        <f>IF(AA8&lt;$C$3,'IV. Capital Costs Schedule'!Z67,IF(AA8&gt;$C$3,(Z53+AA53+AA98)/2*'III. Input Tab'!Z23,('IV. Capital Costs Schedule'!Z67+(Z53+AA53+AA98)/2*'III. Input Tab'!Z23*(AA96/12))))</f>
        <v>28.661368999816418</v>
      </c>
      <c r="AB26" s="84">
        <f>IF(AB8&lt;$C$3,'IV. Capital Costs Schedule'!AA67,IF(AB8&gt;$C$3,(AA53+AB53+AB98)/2*'III. Input Tab'!AA23,('IV. Capital Costs Schedule'!AA67+(AA53+AB53+AB98)/2*'III. Input Tab'!AA23*(AB96/12))))</f>
        <v>27.122481119947633</v>
      </c>
      <c r="AC26" s="84">
        <f>IF(AC8&lt;$C$3,'IV. Capital Costs Schedule'!AB67,IF(AC8&gt;$C$3,(AB53+AC53+AC98)/2*'III. Input Tab'!AB23,('IV. Capital Costs Schedule'!AB67+(AB53+AC53+AC98)/2*'III. Input Tab'!AB23*(AC96/12))))</f>
        <v>25.58103171181055</v>
      </c>
      <c r="AD26" s="84">
        <f>IF(AD8&lt;$C$3,'IV. Capital Costs Schedule'!AC67,IF(AD8&gt;$C$3,(AC53+AD53+AD98)/2*'III. Input Tab'!AC23,('IV. Capital Costs Schedule'!AC67+(AC53+AD53+AD98)/2*'III. Input Tab'!AC23*(AD96/12))))</f>
        <v>24.041676943742914</v>
      </c>
      <c r="AE26" s="84">
        <f>IF(AE8&lt;$C$3,'IV. Capital Costs Schedule'!AD67,IF(AE8&gt;$C$3,(AD53+AE53+AE98)/2*'III. Input Tab'!AD23,('IV. Capital Costs Schedule'!AD67+(AD53+AE53+AE98)/2*'III. Input Tab'!AD23*(AE96/12))))</f>
        <v>22.50444797885893</v>
      </c>
      <c r="AF26" s="84">
        <f>IF(AF8&lt;$C$3,'IV. Capital Costs Schedule'!AE67,IF(AF8&gt;$C$3,(AE53+AF53+AF98)/2*'III. Input Tab'!AE23,('IV. Capital Costs Schedule'!AE67+(AE53+AF53+AF98)/2*'III. Input Tab'!AE23*(AF96/12))))</f>
        <v>20.96471556875287</v>
      </c>
      <c r="AG26" s="84">
        <f>IF(AG8&lt;$C$3,'IV. Capital Costs Schedule'!AF67,IF(AG8&gt;$C$3,(AF53+AG53+AG98)/2*'III. Input Tab'!AF23,('IV. Capital Costs Schedule'!AF67+(AF53+AG53+AG98)/2*'III. Input Tab'!AF23*(AG96/12))))</f>
        <v>19.424802210019454</v>
      </c>
      <c r="AH26" s="84">
        <f>IF(AH8&lt;$C$3,'IV. Capital Costs Schedule'!AG67,IF(AH8&gt;$C$3,(AG53+AH53+AH98)/2*'III. Input Tab'!AG23,('IV. Capital Costs Schedule'!AG67+(AG53+AH53+AH98)/2*'III. Input Tab'!AG23*(AH96/12))))</f>
        <v>17.8821005294176</v>
      </c>
      <c r="AI26" s="84">
        <f>IF(AI8&lt;$C$3,'IV. Capital Costs Schedule'!AH67,IF(AI8&gt;$C$3,(AH53+AI53+AI98)/2*'III. Input Tab'!AH23,('IV. Capital Costs Schedule'!AH67+(AH53+AI53+AI98)/2*'III. Input Tab'!AH23*(AI96/12))))</f>
        <v>16.34186982188879</v>
      </c>
      <c r="AJ26" s="84">
        <f>IF(AJ8&lt;$C$3,'IV. Capital Costs Schedule'!AI67,IF(AJ8&gt;$C$3,(AI53+AJ53+AJ98)/2*'III. Input Tab'!AI23,('IV. Capital Costs Schedule'!AI67+(AI53+AJ53+AJ98)/2*'III. Input Tab'!AI23*(AJ96/12))))</f>
        <v>14.804137308354797</v>
      </c>
      <c r="AK26" s="84">
        <f>IF(AK8&lt;$C$3,'IV. Capital Costs Schedule'!AJ67,IF(AK8&gt;$C$3,(AJ53+AK53+AK98)/2*'III. Input Tab'!AJ23,('IV. Capital Costs Schedule'!AJ67+(AJ53+AK53+AK98)/2*'III. Input Tab'!AJ23*(AK96/12))))</f>
        <v>13.26355453342411</v>
      </c>
      <c r="AL26" s="84">
        <f>IF(AL8&lt;$C$3,'IV. Capital Costs Schedule'!AK67,IF(AL8&gt;$C$3,(AK53+AL53+AL98)/2*'III. Input Tab'!AK23,('IV. Capital Costs Schedule'!AK67+(AK53+AL53+AL98)/2*'III. Input Tab'!AK23*(AL96/12))))</f>
        <v>11.722949038139868</v>
      </c>
      <c r="AM26" s="84">
        <f>IF(AM8&lt;$C$3,'IV. Capital Costs Schedule'!AL67,IF(AM8&gt;$C$3,(AL53+AM53+AM98)/2*'III. Input Tab'!AL23,('IV. Capital Costs Schedule'!AL67+(AL53+AM53+AM98)/2*'III. Input Tab'!AL23*(AM96/12))))</f>
        <v>10.179365185741545</v>
      </c>
      <c r="AN26" s="84">
        <f>IF(AN8&lt;$C$3,'IV. Capital Costs Schedule'!AM67,IF(AN8&gt;$C$3,(AM53+AN53+AN98)/2*'III. Input Tab'!AM23,('IV. Capital Costs Schedule'!AM67+(AM53+AN53+AN98)/2*'III. Input Tab'!AM23*(AN96/12))))</f>
        <v>8.638540642950929</v>
      </c>
      <c r="AO26" s="84">
        <f>IF(AO8&lt;$C$3,'IV. Capital Costs Schedule'!AN67,IF(AO8&gt;$C$3,(AN53+AO53+AO98)/2*'III. Input Tab'!AN23,('IV. Capital Costs Schedule'!AN67+(AN53+AO53+AO98)/2*'III. Input Tab'!AN23*(AO96/12))))</f>
        <v>7.100603750849414</v>
      </c>
      <c r="AP26" s="84">
        <f>IF(AP8&lt;$C$3,'IV. Capital Costs Schedule'!AO67,IF(AP8&gt;$C$3,(AO53+AP53+AP98)/2*'III. Input Tab'!AO23,('IV. Capital Costs Schedule'!AO67+(AO53+AP53+AP98)/2*'III. Input Tab'!AO23*(AP96/12))))</f>
        <v>5.55961573840929</v>
      </c>
      <c r="AQ26" s="84">
        <f>IF(AQ8&lt;$C$3,'IV. Capital Costs Schedule'!AP67,IF(AQ8&gt;$C$3,(AP53+AQ53+AQ98)/2*'III. Input Tab'!AP23,('IV. Capital Costs Schedule'!AP67+(AP53+AQ53+AQ98)/2*'III. Input Tab'!AP23*(AQ96/12))))</f>
        <v>4.018537396051987</v>
      </c>
      <c r="AR26" s="84">
        <f>IF(AR8&lt;$C$3,'IV. Capital Costs Schedule'!AQ67,IF(AR8&gt;$C$3,(AQ53+AR53+AR98)/2*'III. Input Tab'!AQ23,('IV. Capital Costs Schedule'!AQ67+(AQ53+AR53+AR98)/2*'III. Input Tab'!AQ23*(AR96/12))))</f>
        <v>2.46942244805614</v>
      </c>
      <c r="AS26" s="84">
        <f>IF(AS8&lt;$C$3,'IV. Capital Costs Schedule'!AR67,IF(AS8&gt;$C$3,(AR53+AS53+AS98)/2*'III. Input Tab'!AR23,('IV. Capital Costs Schedule'!AR67+(AR53+AS53+AS98)/2*'III. Input Tab'!AR23*(AS96/12))))</f>
        <v>0.8454331307978447</v>
      </c>
      <c r="AX26" s="209"/>
      <c r="AY26" s="209"/>
    </row>
    <row r="27" spans="1:45" ht="13.5" thickTop="1">
      <c r="A27" s="208" t="s">
        <v>225</v>
      </c>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row>
    <row r="28" spans="10:45" ht="12.75">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row>
    <row r="29" spans="4:45" s="9" customFormat="1" ht="12.75">
      <c r="D29" s="70"/>
      <c r="E29" s="70"/>
      <c r="F29" s="70"/>
      <c r="G29" s="70"/>
      <c r="H29" s="70"/>
      <c r="I29" s="28"/>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row>
    <row r="30" spans="2:45" ht="12.75">
      <c r="B30" s="31"/>
      <c r="D30" s="26" t="str">
        <f>'III. Input Tab'!C17</f>
        <v>Construct</v>
      </c>
      <c r="E30" s="26" t="str">
        <f>'III. Input Tab'!D17</f>
        <v>Construct</v>
      </c>
      <c r="F30" s="26" t="str">
        <f>'III. Input Tab'!E17</f>
        <v>Construct</v>
      </c>
      <c r="G30" s="26" t="str">
        <f>'III. Input Tab'!F17</f>
        <v>Construct</v>
      </c>
      <c r="H30" s="26" t="str">
        <f>'III. Input Tab'!G17</f>
        <v>Construct</v>
      </c>
      <c r="I30" s="26" t="str">
        <f>'III. Input Tab'!H17</f>
        <v>Construct</v>
      </c>
      <c r="J30" s="26">
        <f>'III. Input Tab'!I17</f>
      </c>
      <c r="K30" s="26">
        <f>'III. Input Tab'!J17</f>
      </c>
      <c r="L30" s="26">
        <f>'III. Input Tab'!K17</f>
      </c>
      <c r="M30" s="26">
        <f>'III. Input Tab'!L17</f>
      </c>
      <c r="N30" s="26">
        <f>'III. Input Tab'!M17</f>
      </c>
      <c r="O30" s="26">
        <f>'III. Input Tab'!N17</f>
      </c>
      <c r="P30" s="26">
        <f>'III. Input Tab'!O17</f>
      </c>
      <c r="Q30" s="26">
        <f>'III. Input Tab'!P17</f>
      </c>
      <c r="R30" s="26">
        <f>'III. Input Tab'!Q17</f>
      </c>
      <c r="S30" s="26">
        <f>'III. Input Tab'!R17</f>
      </c>
      <c r="T30" s="26">
        <f>'III. Input Tab'!S17</f>
      </c>
      <c r="U30" s="26">
        <f>'III. Input Tab'!T17</f>
      </c>
      <c r="V30" s="26">
        <f>'III. Input Tab'!U17</f>
      </c>
      <c r="W30" s="26">
        <f>'III. Input Tab'!V17</f>
      </c>
      <c r="X30" s="26">
        <f>'III. Input Tab'!W17</f>
      </c>
      <c r="Y30" s="26">
        <f>'III. Input Tab'!X17</f>
      </c>
      <c r="Z30" s="26">
        <f>'III. Input Tab'!Y17</f>
      </c>
      <c r="AA30" s="26">
        <f>'III. Input Tab'!Z17</f>
      </c>
      <c r="AB30" s="26">
        <f>'III. Input Tab'!AA17</f>
      </c>
      <c r="AC30" s="26">
        <f>'III. Input Tab'!AB17</f>
      </c>
      <c r="AD30" s="26">
        <f>'III. Input Tab'!AC17</f>
      </c>
      <c r="AE30" s="26">
        <f>'III. Input Tab'!AD17</f>
      </c>
      <c r="AF30" s="26">
        <f>'III. Input Tab'!AE17</f>
      </c>
      <c r="AG30" s="26">
        <f>'III. Input Tab'!AF17</f>
      </c>
      <c r="AH30" s="26">
        <f>'III. Input Tab'!AG17</f>
      </c>
      <c r="AI30" s="26">
        <f>'III. Input Tab'!AH17</f>
      </c>
      <c r="AJ30" s="26">
        <f>'III. Input Tab'!AI17</f>
      </c>
      <c r="AK30" s="26">
        <f>'III. Input Tab'!AJ17</f>
      </c>
      <c r="AL30" s="26">
        <f>'III. Input Tab'!AK17</f>
      </c>
      <c r="AM30" s="26">
        <f>'III. Input Tab'!AL17</f>
      </c>
      <c r="AN30" s="26">
        <f>'III. Input Tab'!AM17</f>
      </c>
      <c r="AO30" s="26">
        <f>'III. Input Tab'!AN17</f>
      </c>
      <c r="AP30" s="26">
        <f>'III. Input Tab'!AO17</f>
      </c>
      <c r="AQ30" s="26">
        <f>'III. Input Tab'!AP17</f>
      </c>
      <c r="AR30" s="26">
        <f>'III. Input Tab'!AQ17</f>
      </c>
      <c r="AS30" s="26">
        <f>'III. Input Tab'!AR17</f>
      </c>
    </row>
    <row r="31" spans="1:45" ht="12.75">
      <c r="A31" s="16" t="s">
        <v>64</v>
      </c>
      <c r="D31" s="42">
        <f>'III. Input Tab'!C18</f>
        <v>0</v>
      </c>
      <c r="E31" s="42">
        <f>'III. Input Tab'!D18</f>
        <v>0</v>
      </c>
      <c r="F31" s="42">
        <f>'III. Input Tab'!E18</f>
        <v>0</v>
      </c>
      <c r="G31" s="42">
        <f>'III. Input Tab'!F18</f>
        <v>0</v>
      </c>
      <c r="H31" s="42">
        <f>'III. Input Tab'!G18</f>
        <v>0</v>
      </c>
      <c r="I31" s="42">
        <f>'III. Input Tab'!H18</f>
        <v>0</v>
      </c>
      <c r="J31" s="42">
        <f>'III. Input Tab'!I18</f>
        <v>1</v>
      </c>
      <c r="K31" s="42">
        <f>'III. Input Tab'!J18</f>
        <v>2</v>
      </c>
      <c r="L31" s="42">
        <f>'III. Input Tab'!K18</f>
        <v>3</v>
      </c>
      <c r="M31" s="42">
        <f>'III. Input Tab'!L18</f>
        <v>4</v>
      </c>
      <c r="N31" s="42">
        <f>'III. Input Tab'!M18</f>
        <v>5</v>
      </c>
      <c r="O31" s="42">
        <f>'III. Input Tab'!N18</f>
        <v>6</v>
      </c>
      <c r="P31" s="42">
        <f>'III. Input Tab'!O18</f>
        <v>7</v>
      </c>
      <c r="Q31" s="42">
        <f>'III. Input Tab'!P18</f>
        <v>8</v>
      </c>
      <c r="R31" s="42">
        <f>'III. Input Tab'!Q18</f>
        <v>9</v>
      </c>
      <c r="S31" s="42">
        <f>'III. Input Tab'!R18</f>
        <v>10</v>
      </c>
      <c r="T31" s="42">
        <f>'III. Input Tab'!S18</f>
        <v>11</v>
      </c>
      <c r="U31" s="42">
        <f>'III. Input Tab'!T18</f>
        <v>12</v>
      </c>
      <c r="V31" s="42">
        <f>'III. Input Tab'!U18</f>
        <v>13</v>
      </c>
      <c r="W31" s="42">
        <f>'III. Input Tab'!V18</f>
        <v>14</v>
      </c>
      <c r="X31" s="42">
        <f>'III. Input Tab'!W18</f>
        <v>15</v>
      </c>
      <c r="Y31" s="42">
        <f>'III. Input Tab'!X18</f>
        <v>16</v>
      </c>
      <c r="Z31" s="42">
        <f>'III. Input Tab'!Y18</f>
        <v>17</v>
      </c>
      <c r="AA31" s="42">
        <f>'III. Input Tab'!Z18</f>
        <v>18</v>
      </c>
      <c r="AB31" s="42">
        <f>'III. Input Tab'!AA18</f>
        <v>19</v>
      </c>
      <c r="AC31" s="42">
        <f>'III. Input Tab'!AB18</f>
        <v>20</v>
      </c>
      <c r="AD31" s="42">
        <f>'III. Input Tab'!AC18</f>
        <v>21</v>
      </c>
      <c r="AE31" s="42">
        <f>'III. Input Tab'!AD18</f>
        <v>22</v>
      </c>
      <c r="AF31" s="42">
        <f>'III. Input Tab'!AE18</f>
        <v>23</v>
      </c>
      <c r="AG31" s="42">
        <f>'III. Input Tab'!AF18</f>
        <v>24</v>
      </c>
      <c r="AH31" s="42">
        <f>'III. Input Tab'!AG18</f>
        <v>25</v>
      </c>
      <c r="AI31" s="42">
        <f>'III. Input Tab'!AH18</f>
        <v>26</v>
      </c>
      <c r="AJ31" s="42">
        <f>'III. Input Tab'!AI18</f>
        <v>27</v>
      </c>
      <c r="AK31" s="42">
        <f>'III. Input Tab'!AJ18</f>
        <v>28</v>
      </c>
      <c r="AL31" s="42">
        <f>'III. Input Tab'!AK18</f>
        <v>29</v>
      </c>
      <c r="AM31" s="42">
        <f>'III. Input Tab'!AL18</f>
        <v>30</v>
      </c>
      <c r="AN31" s="42">
        <f>'III. Input Tab'!AM18</f>
        <v>31</v>
      </c>
      <c r="AO31" s="42">
        <f>'III. Input Tab'!AN18</f>
        <v>32</v>
      </c>
      <c r="AP31" s="42">
        <f>'III. Input Tab'!AO18</f>
        <v>33</v>
      </c>
      <c r="AQ31" s="42">
        <f>'III. Input Tab'!AP18</f>
        <v>34</v>
      </c>
      <c r="AR31" s="42">
        <f>'III. Input Tab'!AQ18</f>
        <v>35</v>
      </c>
      <c r="AS31" s="42">
        <f>'III. Input Tab'!AR18</f>
        <v>36</v>
      </c>
    </row>
    <row r="32" spans="1:45" ht="12.75">
      <c r="A32" s="4" t="str">
        <f>+A3</f>
        <v>CAD Millions</v>
      </c>
      <c r="C32" s="6" t="s">
        <v>56</v>
      </c>
      <c r="D32" s="6">
        <f aca="true" t="shared" si="9" ref="D32:AS32">D8</f>
        <v>2011</v>
      </c>
      <c r="E32" s="6">
        <f t="shared" si="9"/>
        <v>2012</v>
      </c>
      <c r="F32" s="6">
        <f t="shared" si="9"/>
        <v>2013</v>
      </c>
      <c r="G32" s="6">
        <f t="shared" si="9"/>
        <v>2014</v>
      </c>
      <c r="H32" s="6">
        <f t="shared" si="9"/>
        <v>2015</v>
      </c>
      <c r="I32" s="6">
        <f t="shared" si="9"/>
        <v>2016</v>
      </c>
      <c r="J32" s="6">
        <f t="shared" si="9"/>
        <v>2017</v>
      </c>
      <c r="K32" s="6">
        <f t="shared" si="9"/>
        <v>2018</v>
      </c>
      <c r="L32" s="6">
        <f t="shared" si="9"/>
        <v>2019</v>
      </c>
      <c r="M32" s="6">
        <f t="shared" si="9"/>
        <v>2020</v>
      </c>
      <c r="N32" s="6">
        <f t="shared" si="9"/>
        <v>2021</v>
      </c>
      <c r="O32" s="6">
        <f t="shared" si="9"/>
        <v>2022</v>
      </c>
      <c r="P32" s="6">
        <f t="shared" si="9"/>
        <v>2023</v>
      </c>
      <c r="Q32" s="6">
        <f t="shared" si="9"/>
        <v>2024</v>
      </c>
      <c r="R32" s="6">
        <f t="shared" si="9"/>
        <v>2025</v>
      </c>
      <c r="S32" s="6">
        <f t="shared" si="9"/>
        <v>2026</v>
      </c>
      <c r="T32" s="6">
        <f t="shared" si="9"/>
        <v>2027</v>
      </c>
      <c r="U32" s="6">
        <f t="shared" si="9"/>
        <v>2028</v>
      </c>
      <c r="V32" s="6">
        <f t="shared" si="9"/>
        <v>2029</v>
      </c>
      <c r="W32" s="6">
        <f t="shared" si="9"/>
        <v>2030</v>
      </c>
      <c r="X32" s="6">
        <f t="shared" si="9"/>
        <v>2031</v>
      </c>
      <c r="Y32" s="6">
        <f t="shared" si="9"/>
        <v>2032</v>
      </c>
      <c r="Z32" s="6">
        <f t="shared" si="9"/>
        <v>2033</v>
      </c>
      <c r="AA32" s="6">
        <f t="shared" si="9"/>
        <v>2034</v>
      </c>
      <c r="AB32" s="6">
        <f t="shared" si="9"/>
        <v>2035</v>
      </c>
      <c r="AC32" s="6">
        <f t="shared" si="9"/>
        <v>2036</v>
      </c>
      <c r="AD32" s="6">
        <f t="shared" si="9"/>
        <v>2037</v>
      </c>
      <c r="AE32" s="6">
        <f t="shared" si="9"/>
        <v>2038</v>
      </c>
      <c r="AF32" s="6">
        <f t="shared" si="9"/>
        <v>2039</v>
      </c>
      <c r="AG32" s="6">
        <f t="shared" si="9"/>
        <v>2040</v>
      </c>
      <c r="AH32" s="6">
        <f t="shared" si="9"/>
        <v>2041</v>
      </c>
      <c r="AI32" s="6">
        <f t="shared" si="9"/>
        <v>2042</v>
      </c>
      <c r="AJ32" s="6">
        <f t="shared" si="9"/>
        <v>2043</v>
      </c>
      <c r="AK32" s="6">
        <f t="shared" si="9"/>
        <v>2044</v>
      </c>
      <c r="AL32" s="6">
        <f t="shared" si="9"/>
        <v>2045</v>
      </c>
      <c r="AM32" s="6">
        <f t="shared" si="9"/>
        <v>2046</v>
      </c>
      <c r="AN32" s="6">
        <f t="shared" si="9"/>
        <v>2047</v>
      </c>
      <c r="AO32" s="6">
        <f t="shared" si="9"/>
        <v>2048</v>
      </c>
      <c r="AP32" s="6">
        <f t="shared" si="9"/>
        <v>2049</v>
      </c>
      <c r="AQ32" s="6">
        <f t="shared" si="9"/>
        <v>2050</v>
      </c>
      <c r="AR32" s="6">
        <f t="shared" si="9"/>
        <v>2051</v>
      </c>
      <c r="AS32" s="6">
        <f t="shared" si="9"/>
        <v>2052</v>
      </c>
    </row>
    <row r="33" spans="1:44" ht="12.75">
      <c r="A33" s="17" t="s">
        <v>26</v>
      </c>
      <c r="B33" s="18"/>
      <c r="C33" s="18"/>
      <c r="AP33" s="7"/>
      <c r="AQ33" s="7"/>
      <c r="AR33" s="7"/>
    </row>
    <row r="34" spans="1:45" ht="12.75">
      <c r="A34" s="190" t="s">
        <v>27</v>
      </c>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row>
    <row r="35" spans="1:45" s="9" customFormat="1" ht="12.75">
      <c r="A35" s="191" t="s">
        <v>29</v>
      </c>
      <c r="C35" s="85"/>
      <c r="D35" s="81">
        <v>0</v>
      </c>
      <c r="E35" s="81">
        <v>0</v>
      </c>
      <c r="F35" s="81">
        <v>0</v>
      </c>
      <c r="G35" s="81">
        <v>0</v>
      </c>
      <c r="H35" s="81">
        <v>0</v>
      </c>
      <c r="I35" s="81">
        <v>0</v>
      </c>
      <c r="J35" s="81">
        <v>3.3025052373001063</v>
      </c>
      <c r="K35" s="81">
        <v>13.289924219931608</v>
      </c>
      <c r="L35" s="81">
        <v>13.671432896981546</v>
      </c>
      <c r="M35" s="81">
        <v>12.89124712882965</v>
      </c>
      <c r="N35" s="81">
        <v>13.2803029616762</v>
      </c>
      <c r="O35" s="81">
        <v>12.494996511294723</v>
      </c>
      <c r="P35" s="81">
        <v>12.26450308651951</v>
      </c>
      <c r="Q35" s="81">
        <v>12.05693599072371</v>
      </c>
      <c r="R35" s="81">
        <v>11.995549557482994</v>
      </c>
      <c r="S35" s="81">
        <v>13.574213046932194</v>
      </c>
      <c r="T35" s="81">
        <v>12.831856624473906</v>
      </c>
      <c r="U35" s="81">
        <v>12.73075191986167</v>
      </c>
      <c r="V35" s="81">
        <v>12.617726615117084</v>
      </c>
      <c r="W35" s="81">
        <v>12.494136261752331</v>
      </c>
      <c r="X35" s="81">
        <v>13.12697207683962</v>
      </c>
      <c r="Y35" s="81">
        <v>12.2185411718023</v>
      </c>
      <c r="Z35" s="81">
        <v>12.068982588276665</v>
      </c>
      <c r="AA35" s="81">
        <v>11.911802477675339</v>
      </c>
      <c r="AB35" s="81">
        <v>11.748070848141717</v>
      </c>
      <c r="AC35" s="81">
        <v>12.445138177571692</v>
      </c>
      <c r="AD35" s="81">
        <v>11.40298037069552</v>
      </c>
      <c r="AE35" s="81">
        <v>11.223629618911247</v>
      </c>
      <c r="AF35" s="81">
        <v>11.039533447903281</v>
      </c>
      <c r="AG35" s="81">
        <v>10.851594099616475</v>
      </c>
      <c r="AH35" s="81">
        <v>11.640855195469905</v>
      </c>
      <c r="AI35" s="81">
        <v>10.465366874659678</v>
      </c>
      <c r="AJ35" s="81">
        <v>10.26884927147148</v>
      </c>
      <c r="AK35" s="81">
        <v>10.108146288529248</v>
      </c>
      <c r="AL35" s="81">
        <v>9.868191530181441</v>
      </c>
      <c r="AM35" s="81">
        <v>10.774681367209473</v>
      </c>
      <c r="AN35" s="81">
        <v>9.460216472873007</v>
      </c>
      <c r="AO35" s="81">
        <v>9.255206763373957</v>
      </c>
      <c r="AP35" s="81">
        <v>9.04871515460968</v>
      </c>
      <c r="AQ35" s="81">
        <v>8.841531516719352</v>
      </c>
      <c r="AR35" s="81">
        <v>9.602160705333858</v>
      </c>
      <c r="AS35" s="81">
        <v>0</v>
      </c>
    </row>
    <row r="36" spans="1:45" ht="12.75">
      <c r="A36" s="13" t="s">
        <v>13</v>
      </c>
      <c r="C36" s="88">
        <f>SUM(C35)</f>
        <v>0</v>
      </c>
      <c r="D36" s="88">
        <f>SUM(D35)</f>
        <v>0</v>
      </c>
      <c r="E36" s="88">
        <f aca="true" t="shared" si="10" ref="E36:AC36">SUM(E35)</f>
        <v>0</v>
      </c>
      <c r="F36" s="88">
        <f t="shared" si="10"/>
        <v>0</v>
      </c>
      <c r="G36" s="88">
        <f t="shared" si="10"/>
        <v>0</v>
      </c>
      <c r="H36" s="88">
        <f t="shared" si="10"/>
        <v>0</v>
      </c>
      <c r="I36" s="88">
        <f t="shared" si="10"/>
        <v>0</v>
      </c>
      <c r="J36" s="88">
        <f t="shared" si="10"/>
        <v>3.3025052373001063</v>
      </c>
      <c r="K36" s="88">
        <f t="shared" si="10"/>
        <v>13.289924219931608</v>
      </c>
      <c r="L36" s="88">
        <f t="shared" si="10"/>
        <v>13.671432896981546</v>
      </c>
      <c r="M36" s="88">
        <f t="shared" si="10"/>
        <v>12.89124712882965</v>
      </c>
      <c r="N36" s="88">
        <f t="shared" si="10"/>
        <v>13.2803029616762</v>
      </c>
      <c r="O36" s="88">
        <f t="shared" si="10"/>
        <v>12.494996511294723</v>
      </c>
      <c r="P36" s="88">
        <f t="shared" si="10"/>
        <v>12.26450308651951</v>
      </c>
      <c r="Q36" s="88">
        <f t="shared" si="10"/>
        <v>12.05693599072371</v>
      </c>
      <c r="R36" s="88">
        <f t="shared" si="10"/>
        <v>11.995549557482994</v>
      </c>
      <c r="S36" s="88">
        <f t="shared" si="10"/>
        <v>13.574213046932194</v>
      </c>
      <c r="T36" s="88">
        <f t="shared" si="10"/>
        <v>12.831856624473906</v>
      </c>
      <c r="U36" s="88">
        <f t="shared" si="10"/>
        <v>12.73075191986167</v>
      </c>
      <c r="V36" s="88">
        <f t="shared" si="10"/>
        <v>12.617726615117084</v>
      </c>
      <c r="W36" s="88">
        <f t="shared" si="10"/>
        <v>12.494136261752331</v>
      </c>
      <c r="X36" s="88">
        <f t="shared" si="10"/>
        <v>13.12697207683962</v>
      </c>
      <c r="Y36" s="88">
        <f t="shared" si="10"/>
        <v>12.2185411718023</v>
      </c>
      <c r="Z36" s="88">
        <f t="shared" si="10"/>
        <v>12.068982588276665</v>
      </c>
      <c r="AA36" s="88">
        <f t="shared" si="10"/>
        <v>11.911802477675339</v>
      </c>
      <c r="AB36" s="88">
        <f t="shared" si="10"/>
        <v>11.748070848141717</v>
      </c>
      <c r="AC36" s="88">
        <f t="shared" si="10"/>
        <v>12.445138177571692</v>
      </c>
      <c r="AD36" s="88">
        <f aca="true" t="shared" si="11" ref="AD36:AM36">SUM(AD35)</f>
        <v>11.40298037069552</v>
      </c>
      <c r="AE36" s="88">
        <f t="shared" si="11"/>
        <v>11.223629618911247</v>
      </c>
      <c r="AF36" s="88">
        <f t="shared" si="11"/>
        <v>11.039533447903281</v>
      </c>
      <c r="AG36" s="88">
        <f t="shared" si="11"/>
        <v>10.851594099616475</v>
      </c>
      <c r="AH36" s="88">
        <f t="shared" si="11"/>
        <v>11.640855195469905</v>
      </c>
      <c r="AI36" s="88">
        <f t="shared" si="11"/>
        <v>10.465366874659678</v>
      </c>
      <c r="AJ36" s="88">
        <f t="shared" si="11"/>
        <v>10.26884927147148</v>
      </c>
      <c r="AK36" s="88">
        <f t="shared" si="11"/>
        <v>10.108146288529248</v>
      </c>
      <c r="AL36" s="88">
        <f t="shared" si="11"/>
        <v>9.868191530181441</v>
      </c>
      <c r="AM36" s="88">
        <f t="shared" si="11"/>
        <v>10.774681367209473</v>
      </c>
      <c r="AN36" s="88">
        <f aca="true" t="shared" si="12" ref="AN36:AS36">SUM(AN35)</f>
        <v>9.460216472873007</v>
      </c>
      <c r="AO36" s="88">
        <f t="shared" si="12"/>
        <v>9.255206763373957</v>
      </c>
      <c r="AP36" s="88">
        <f t="shared" si="12"/>
        <v>9.04871515460968</v>
      </c>
      <c r="AQ36" s="88">
        <f t="shared" si="12"/>
        <v>8.841531516719352</v>
      </c>
      <c r="AR36" s="88">
        <f t="shared" si="12"/>
        <v>9.602160705333858</v>
      </c>
      <c r="AS36" s="88">
        <f t="shared" si="12"/>
        <v>0</v>
      </c>
    </row>
    <row r="37" spans="1:45" ht="12.75">
      <c r="A37" s="13"/>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row>
    <row r="38" spans="1:45" ht="12.75">
      <c r="A38" s="13" t="s">
        <v>72</v>
      </c>
      <c r="C38" s="89"/>
      <c r="D38" s="82">
        <f>+('VIII. Depreciation Schedule'!D85)</f>
        <v>10.498954895833334</v>
      </c>
      <c r="E38" s="82">
        <f>+('VIII. Depreciation Schedule'!E85)</f>
        <v>28.2744230860606</v>
      </c>
      <c r="F38" s="82">
        <f>+('VIII. Depreciation Schedule'!F85)</f>
        <v>131.9705521547623</v>
      </c>
      <c r="G38" s="82">
        <f>+('VIII. Depreciation Schedule'!G85)</f>
        <v>494.9697127504383</v>
      </c>
      <c r="H38" s="82">
        <f>+('VIII. Depreciation Schedule'!H85)</f>
        <v>979.9229767492488</v>
      </c>
      <c r="I38" s="82">
        <f>+('VIII. Depreciation Schedule'!I85)</f>
        <v>1654.1625270152904</v>
      </c>
      <c r="J38" s="82">
        <f>+('VIII. Depreciation Schedule'!J85)</f>
        <v>0</v>
      </c>
      <c r="K38" s="82">
        <f>+('VIII. Depreciation Schedule'!K85)</f>
        <v>0</v>
      </c>
      <c r="L38" s="82">
        <f>+('VIII. Depreciation Schedule'!L85)</f>
        <v>0</v>
      </c>
      <c r="M38" s="82">
        <f>+('VIII. Depreciation Schedule'!M85)</f>
        <v>0</v>
      </c>
      <c r="N38" s="82">
        <f>+('VIII. Depreciation Schedule'!N85)</f>
        <v>0</v>
      </c>
      <c r="O38" s="82">
        <f>+('VIII. Depreciation Schedule'!O85)</f>
        <v>0</v>
      </c>
      <c r="P38" s="82">
        <f>+('VIII. Depreciation Schedule'!P85)</f>
        <v>0</v>
      </c>
      <c r="Q38" s="82">
        <f>+('VIII. Depreciation Schedule'!Q85)</f>
        <v>0</v>
      </c>
      <c r="R38" s="82">
        <f>+('VIII. Depreciation Schedule'!R85)</f>
        <v>0</v>
      </c>
      <c r="S38" s="82">
        <f>+('VIII. Depreciation Schedule'!S85)</f>
        <v>0</v>
      </c>
      <c r="T38" s="82">
        <f>+('VIII. Depreciation Schedule'!T85)</f>
        <v>0</v>
      </c>
      <c r="U38" s="82">
        <f>+('VIII. Depreciation Schedule'!U85)</f>
        <v>0</v>
      </c>
      <c r="V38" s="82">
        <f>+('VIII. Depreciation Schedule'!V85)</f>
        <v>0</v>
      </c>
      <c r="W38" s="82">
        <f>+('VIII. Depreciation Schedule'!W85)</f>
        <v>0</v>
      </c>
      <c r="X38" s="82">
        <f>+('VIII. Depreciation Schedule'!X85)</f>
        <v>0</v>
      </c>
      <c r="Y38" s="82">
        <f>+('VIII. Depreciation Schedule'!Y85)</f>
        <v>0</v>
      </c>
      <c r="Z38" s="82">
        <f>+('VIII. Depreciation Schedule'!Z85)</f>
        <v>0</v>
      </c>
      <c r="AA38" s="82">
        <f>+('VIII. Depreciation Schedule'!AA85)</f>
        <v>0</v>
      </c>
      <c r="AB38" s="82">
        <f>+('VIII. Depreciation Schedule'!AB85)</f>
        <v>0</v>
      </c>
      <c r="AC38" s="82">
        <f>+('VIII. Depreciation Schedule'!AC85)</f>
        <v>0</v>
      </c>
      <c r="AD38" s="82">
        <f>+('VIII. Depreciation Schedule'!AD85)</f>
        <v>0</v>
      </c>
      <c r="AE38" s="82">
        <f>+('VIII. Depreciation Schedule'!AE85)</f>
        <v>0</v>
      </c>
      <c r="AF38" s="82">
        <f>+('VIII. Depreciation Schedule'!AF85)</f>
        <v>0</v>
      </c>
      <c r="AG38" s="82">
        <f>+('VIII. Depreciation Schedule'!AG85)</f>
        <v>0</v>
      </c>
      <c r="AH38" s="82">
        <f>+('VIII. Depreciation Schedule'!AH85)</f>
        <v>0</v>
      </c>
      <c r="AI38" s="82">
        <f>+('VIII. Depreciation Schedule'!AI85)</f>
        <v>0</v>
      </c>
      <c r="AJ38" s="82">
        <f>+('VIII. Depreciation Schedule'!AJ85)</f>
        <v>0</v>
      </c>
      <c r="AK38" s="82">
        <f>+('VIII. Depreciation Schedule'!AK85)</f>
        <v>0</v>
      </c>
      <c r="AL38" s="82">
        <f>+('VIII. Depreciation Schedule'!AL85)</f>
        <v>0</v>
      </c>
      <c r="AM38" s="82">
        <f>+('VIII. Depreciation Schedule'!AM85)</f>
        <v>0</v>
      </c>
      <c r="AN38" s="82">
        <f>+('VIII. Depreciation Schedule'!AN85)</f>
        <v>0</v>
      </c>
      <c r="AO38" s="82">
        <f>+('VIII. Depreciation Schedule'!AO85)</f>
        <v>0</v>
      </c>
      <c r="AP38" s="82">
        <f>+('VIII. Depreciation Schedule'!AP85)</f>
        <v>0</v>
      </c>
      <c r="AQ38" s="82">
        <f>+('VIII. Depreciation Schedule'!AQ85)</f>
        <v>0</v>
      </c>
      <c r="AR38" s="82">
        <f>+('VIII. Depreciation Schedule'!AR85)</f>
        <v>0</v>
      </c>
      <c r="AS38" s="82">
        <f>+('VIII. Depreciation Schedule'!AS85)</f>
        <v>0</v>
      </c>
    </row>
    <row r="39" spans="1:45" ht="12.75">
      <c r="A39" s="13" t="s">
        <v>59</v>
      </c>
      <c r="C39" s="82">
        <f>+'VIII. Depreciation Schedule'!C18</f>
        <v>0</v>
      </c>
      <c r="D39" s="82">
        <f>+'VIII. Depreciation Schedule'!D18</f>
        <v>0</v>
      </c>
      <c r="E39" s="82">
        <f>+'VIII. Depreciation Schedule'!E18</f>
        <v>0</v>
      </c>
      <c r="F39" s="82">
        <f>+'VIII. Depreciation Schedule'!F18</f>
        <v>0</v>
      </c>
      <c r="G39" s="82">
        <f>+'VIII. Depreciation Schedule'!G18</f>
        <v>0</v>
      </c>
      <c r="H39" s="82">
        <f>+'VIII. Depreciation Schedule'!H18</f>
        <v>0</v>
      </c>
      <c r="I39" s="82">
        <f>+'VIII. Depreciation Schedule'!I18</f>
        <v>0</v>
      </c>
      <c r="J39" s="82">
        <f>+'VIII. Depreciation Schedule'!J18</f>
        <v>1743.852940649293</v>
      </c>
      <c r="K39" s="82">
        <f>+'VIII. Depreciation Schedule'!K18</f>
        <v>1743.852940649293</v>
      </c>
      <c r="L39" s="82">
        <f>+'VIII. Depreciation Schedule'!L18</f>
        <v>1743.852940649293</v>
      </c>
      <c r="M39" s="82">
        <f>+'VIII. Depreciation Schedule'!M18</f>
        <v>1743.852940649293</v>
      </c>
      <c r="N39" s="82">
        <f>+'VIII. Depreciation Schedule'!N18</f>
        <v>1743.852940649293</v>
      </c>
      <c r="O39" s="82">
        <f>+'VIII. Depreciation Schedule'!O18</f>
        <v>1743.852940649293</v>
      </c>
      <c r="P39" s="82">
        <f>+'VIII. Depreciation Schedule'!P18</f>
        <v>1743.852940649293</v>
      </c>
      <c r="Q39" s="82">
        <f>+'VIII. Depreciation Schedule'!Q18</f>
        <v>1743.852940649293</v>
      </c>
      <c r="R39" s="82">
        <f>+'VIII. Depreciation Schedule'!R18</f>
        <v>1743.852940649293</v>
      </c>
      <c r="S39" s="82">
        <f>+'VIII. Depreciation Schedule'!S18</f>
        <v>1743.852940649293</v>
      </c>
      <c r="T39" s="82">
        <f>+'VIII. Depreciation Schedule'!T18</f>
        <v>1743.852940649293</v>
      </c>
      <c r="U39" s="82">
        <f>+'VIII. Depreciation Schedule'!U18</f>
        <v>1743.852940649293</v>
      </c>
      <c r="V39" s="82">
        <f>+'VIII. Depreciation Schedule'!V18</f>
        <v>1743.852940649293</v>
      </c>
      <c r="W39" s="82">
        <f>+'VIII. Depreciation Schedule'!W18</f>
        <v>1743.852940649293</v>
      </c>
      <c r="X39" s="82">
        <f>+'VIII. Depreciation Schedule'!X18</f>
        <v>1743.852940649293</v>
      </c>
      <c r="Y39" s="82">
        <f>+'VIII. Depreciation Schedule'!Y18</f>
        <v>1743.852940649293</v>
      </c>
      <c r="Z39" s="82">
        <f>+'VIII. Depreciation Schedule'!Z18</f>
        <v>1743.852940649293</v>
      </c>
      <c r="AA39" s="82">
        <f>+'VIII. Depreciation Schedule'!AA18</f>
        <v>1743.852940649293</v>
      </c>
      <c r="AB39" s="82">
        <f>+'VIII. Depreciation Schedule'!AB18</f>
        <v>1743.852940649293</v>
      </c>
      <c r="AC39" s="82">
        <f>+'VIII. Depreciation Schedule'!AC18</f>
        <v>1743.852940649293</v>
      </c>
      <c r="AD39" s="82">
        <f>+'VIII. Depreciation Schedule'!AD18</f>
        <v>1743.852940649293</v>
      </c>
      <c r="AE39" s="82">
        <f>+'VIII. Depreciation Schedule'!AE18</f>
        <v>1743.852940649293</v>
      </c>
      <c r="AF39" s="82">
        <f>+'VIII. Depreciation Schedule'!AF18</f>
        <v>1743.852940649293</v>
      </c>
      <c r="AG39" s="82">
        <f>+'VIII. Depreciation Schedule'!AG18</f>
        <v>1743.852940649293</v>
      </c>
      <c r="AH39" s="82">
        <f>+'VIII. Depreciation Schedule'!AH18</f>
        <v>1743.852940649293</v>
      </c>
      <c r="AI39" s="82">
        <f>+'VIII. Depreciation Schedule'!AI18</f>
        <v>1743.852940649293</v>
      </c>
      <c r="AJ39" s="82">
        <f>+'VIII. Depreciation Schedule'!AJ18</f>
        <v>1743.852940649293</v>
      </c>
      <c r="AK39" s="82">
        <f>+'VIII. Depreciation Schedule'!AK18</f>
        <v>1743.852940649293</v>
      </c>
      <c r="AL39" s="82">
        <f>+'VIII. Depreciation Schedule'!AL18</f>
        <v>1743.852940649293</v>
      </c>
      <c r="AM39" s="82">
        <f>+'VIII. Depreciation Schedule'!AM18</f>
        <v>1743.852940649293</v>
      </c>
      <c r="AN39" s="82">
        <f>+'VIII. Depreciation Schedule'!AN18</f>
        <v>1743.852940649293</v>
      </c>
      <c r="AO39" s="82">
        <f>+'VIII. Depreciation Schedule'!AO18</f>
        <v>1743.852940649293</v>
      </c>
      <c r="AP39" s="82">
        <f>+'VIII. Depreciation Schedule'!AP18</f>
        <v>1743.852940649293</v>
      </c>
      <c r="AQ39" s="82">
        <f>+'VIII. Depreciation Schedule'!AQ18</f>
        <v>1743.852940649293</v>
      </c>
      <c r="AR39" s="82">
        <f>+'VIII. Depreciation Schedule'!AR18</f>
        <v>1743.852940649293</v>
      </c>
      <c r="AS39" s="82">
        <f>+'VIII. Depreciation Schedule'!AS18</f>
        <v>1743.852940649293</v>
      </c>
    </row>
    <row r="40" spans="1:45" ht="12.75">
      <c r="A40" s="13" t="s">
        <v>176</v>
      </c>
      <c r="C40" s="90"/>
      <c r="D40" s="91">
        <f>-'VIII. Depreciation Schedule'!D74-'VIII. Depreciation Schedule'!D76</f>
        <v>0</v>
      </c>
      <c r="E40" s="91">
        <f>-'VIII. Depreciation Schedule'!E74-'VIII. Depreciation Schedule'!E76</f>
        <v>0</v>
      </c>
      <c r="F40" s="91">
        <f>-'VIII. Depreciation Schedule'!F74-'VIII. Depreciation Schedule'!F76</f>
        <v>0</v>
      </c>
      <c r="G40" s="91">
        <f>-'VIII. Depreciation Schedule'!G74-'VIII. Depreciation Schedule'!G76</f>
        <v>0</v>
      </c>
      <c r="H40" s="91">
        <f>-'VIII. Depreciation Schedule'!H74-'VIII. Depreciation Schedule'!H76</f>
        <v>0</v>
      </c>
      <c r="I40" s="91">
        <f>-'VIII. Depreciation Schedule'!I74-'VIII. Depreciation Schedule'!I76</f>
        <v>0</v>
      </c>
      <c r="J40" s="91">
        <f>-'VIII. Depreciation Schedule'!J74-'VIII. Depreciation Schedule'!J76</f>
        <v>-12.368902810672093</v>
      </c>
      <c r="K40" s="91">
        <f>-'VIII. Depreciation Schedule'!K74-'VIII. Depreciation Schedule'!K76</f>
        <v>-61.84451405336047</v>
      </c>
      <c r="L40" s="91">
        <f>-'VIII. Depreciation Schedule'!L74-'VIII. Depreciation Schedule'!L76</f>
        <v>-111.32012529604884</v>
      </c>
      <c r="M40" s="91">
        <f>-'VIII. Depreciation Schedule'!M74-'VIII. Depreciation Schedule'!M76</f>
        <v>-160.79573653873723</v>
      </c>
      <c r="N40" s="91">
        <f>-'VIII. Depreciation Schedule'!N74-'VIII. Depreciation Schedule'!N76</f>
        <v>-210.27134778142562</v>
      </c>
      <c r="O40" s="91">
        <f>-'VIII. Depreciation Schedule'!O74-'VIII. Depreciation Schedule'!O76</f>
        <v>-259.746959024114</v>
      </c>
      <c r="P40" s="91">
        <f>-'VIII. Depreciation Schedule'!P74-'VIII. Depreciation Schedule'!P76</f>
        <v>-309.2225702668024</v>
      </c>
      <c r="Q40" s="91">
        <f>-'VIII. Depreciation Schedule'!Q74-'VIII. Depreciation Schedule'!Q76</f>
        <v>-358.6981815094908</v>
      </c>
      <c r="R40" s="91">
        <f>-'VIII. Depreciation Schedule'!R74-'VIII. Depreciation Schedule'!R76</f>
        <v>-408.17379275217917</v>
      </c>
      <c r="S40" s="91">
        <f>-'VIII. Depreciation Schedule'!S74-'VIII. Depreciation Schedule'!S76</f>
        <v>-457.64940399486755</v>
      </c>
      <c r="T40" s="91">
        <f>-'VIII. Depreciation Schedule'!T74-'VIII. Depreciation Schedule'!T76</f>
        <v>-507.12501523755594</v>
      </c>
      <c r="U40" s="91">
        <f>-'VIII. Depreciation Schedule'!U74-'VIII. Depreciation Schedule'!U76</f>
        <v>-556.6006264802443</v>
      </c>
      <c r="V40" s="91">
        <f>-'VIII. Depreciation Schedule'!V74-'VIII. Depreciation Schedule'!V76</f>
        <v>-606.0762377229327</v>
      </c>
      <c r="W40" s="91">
        <f>-'VIII. Depreciation Schedule'!W74-'VIII. Depreciation Schedule'!W76</f>
        <v>-655.551848965621</v>
      </c>
      <c r="X40" s="91">
        <f>-'VIII. Depreciation Schedule'!X74-'VIII. Depreciation Schedule'!X76</f>
        <v>-705.0274602083094</v>
      </c>
      <c r="Y40" s="91">
        <f>-'VIII. Depreciation Schedule'!Y74-'VIII. Depreciation Schedule'!Y76</f>
        <v>-754.5030714509978</v>
      </c>
      <c r="Z40" s="91">
        <f>-'VIII. Depreciation Schedule'!Z74-'VIII. Depreciation Schedule'!Z76</f>
        <v>-803.9786826936862</v>
      </c>
      <c r="AA40" s="91">
        <f>-'VIII. Depreciation Schedule'!AA74-'VIII. Depreciation Schedule'!AA76</f>
        <v>-853.4542939363746</v>
      </c>
      <c r="AB40" s="91">
        <f>-'VIII. Depreciation Schedule'!AB74-'VIII. Depreciation Schedule'!AB76</f>
        <v>-902.929905179063</v>
      </c>
      <c r="AC40" s="91">
        <f>-'VIII. Depreciation Schedule'!AC74-'VIII. Depreciation Schedule'!AC76</f>
        <v>-952.4055164217514</v>
      </c>
      <c r="AD40" s="91">
        <f>-'VIII. Depreciation Schedule'!AD74-'VIII. Depreciation Schedule'!AD76</f>
        <v>-1001.8811276644398</v>
      </c>
      <c r="AE40" s="91">
        <f>-'VIII. Depreciation Schedule'!AE74-'VIII. Depreciation Schedule'!AE76</f>
        <v>-1051.3567389071281</v>
      </c>
      <c r="AF40" s="91">
        <f>-'VIII. Depreciation Schedule'!AF74-'VIII. Depreciation Schedule'!AF76</f>
        <v>-1100.8323501498164</v>
      </c>
      <c r="AG40" s="91">
        <f>-'VIII. Depreciation Schedule'!AG74-'VIII. Depreciation Schedule'!AG76</f>
        <v>-1150.3079613925047</v>
      </c>
      <c r="AH40" s="91">
        <f>-'VIII. Depreciation Schedule'!AH74-'VIII. Depreciation Schedule'!AH76</f>
        <v>-1199.783572635193</v>
      </c>
      <c r="AI40" s="91">
        <f>-'VIII. Depreciation Schedule'!AI74-'VIII. Depreciation Schedule'!AI76</f>
        <v>-1249.2591838778812</v>
      </c>
      <c r="AJ40" s="91">
        <f>-'VIII. Depreciation Schedule'!AJ74-'VIII. Depreciation Schedule'!AJ76</f>
        <v>-1298.7347951205695</v>
      </c>
      <c r="AK40" s="91">
        <f>-'VIII. Depreciation Schedule'!AK74-'VIII. Depreciation Schedule'!AK76</f>
        <v>-1348.2104063632578</v>
      </c>
      <c r="AL40" s="91">
        <f>-'VIII. Depreciation Schedule'!AL74-'VIII. Depreciation Schedule'!AL76</f>
        <v>-1397.686017605946</v>
      </c>
      <c r="AM40" s="91">
        <f>-'VIII. Depreciation Schedule'!AM74-'VIII. Depreciation Schedule'!AM76</f>
        <v>-1447.1616288486343</v>
      </c>
      <c r="AN40" s="91">
        <f>-'VIII. Depreciation Schedule'!AN74-'VIII. Depreciation Schedule'!AN76</f>
        <v>-1496.6372400913226</v>
      </c>
      <c r="AO40" s="91">
        <f>-'VIII. Depreciation Schedule'!AO74-'VIII. Depreciation Schedule'!AO76</f>
        <v>-1546.1128513340109</v>
      </c>
      <c r="AP40" s="91">
        <f>-'VIII. Depreciation Schedule'!AP74-'VIII. Depreciation Schedule'!AP76</f>
        <v>-1595.5884625766992</v>
      </c>
      <c r="AQ40" s="91">
        <f>-'VIII. Depreciation Schedule'!AQ74-'VIII. Depreciation Schedule'!AQ76</f>
        <v>-1645.0640738193874</v>
      </c>
      <c r="AR40" s="91">
        <f>-'VIII. Depreciation Schedule'!AR74-'VIII. Depreciation Schedule'!AR76</f>
        <v>-1694.5396850620757</v>
      </c>
      <c r="AS40" s="91">
        <f>-'VIII. Depreciation Schedule'!AS74-'VIII. Depreciation Schedule'!AS76</f>
        <v>-1743.852940649293</v>
      </c>
    </row>
    <row r="41" spans="1:45" ht="12.75">
      <c r="A41" s="13" t="s">
        <v>28</v>
      </c>
      <c r="C41" s="89">
        <f>SUM(C39:C40)</f>
        <v>0</v>
      </c>
      <c r="D41" s="89">
        <f>SUM(D38:D40)</f>
        <v>10.498954895833334</v>
      </c>
      <c r="E41" s="89">
        <f aca="true" t="shared" si="13" ref="E41:AM41">SUM(E38:E40)</f>
        <v>28.2744230860606</v>
      </c>
      <c r="F41" s="89">
        <f t="shared" si="13"/>
        <v>131.9705521547623</v>
      </c>
      <c r="G41" s="89">
        <f t="shared" si="13"/>
        <v>494.9697127504383</v>
      </c>
      <c r="H41" s="89">
        <f t="shared" si="13"/>
        <v>979.9229767492488</v>
      </c>
      <c r="I41" s="89">
        <f t="shared" si="13"/>
        <v>1654.1625270152904</v>
      </c>
      <c r="J41" s="89">
        <f t="shared" si="13"/>
        <v>1731.484037838621</v>
      </c>
      <c r="K41" s="89">
        <f t="shared" si="13"/>
        <v>1682.0084265959326</v>
      </c>
      <c r="L41" s="89">
        <f t="shared" si="13"/>
        <v>1632.5328153532441</v>
      </c>
      <c r="M41" s="89">
        <f t="shared" si="13"/>
        <v>1583.0572041105559</v>
      </c>
      <c r="N41" s="89">
        <f t="shared" si="13"/>
        <v>1533.5815928678674</v>
      </c>
      <c r="O41" s="89">
        <f t="shared" si="13"/>
        <v>1484.105981625179</v>
      </c>
      <c r="P41" s="89">
        <f t="shared" si="13"/>
        <v>1434.6303703824906</v>
      </c>
      <c r="Q41" s="89">
        <f t="shared" si="13"/>
        <v>1385.1547591398023</v>
      </c>
      <c r="R41" s="89">
        <f t="shared" si="13"/>
        <v>1335.6791478971138</v>
      </c>
      <c r="S41" s="89">
        <f t="shared" si="13"/>
        <v>1286.2035366544255</v>
      </c>
      <c r="T41" s="89">
        <f t="shared" si="13"/>
        <v>1236.727925411737</v>
      </c>
      <c r="U41" s="89">
        <f t="shared" si="13"/>
        <v>1187.2523141690488</v>
      </c>
      <c r="V41" s="89">
        <f t="shared" si="13"/>
        <v>1137.7767029263605</v>
      </c>
      <c r="W41" s="89">
        <f t="shared" si="13"/>
        <v>1088.301091683672</v>
      </c>
      <c r="X41" s="89">
        <f t="shared" si="13"/>
        <v>1038.8254804409835</v>
      </c>
      <c r="Y41" s="89">
        <f t="shared" si="13"/>
        <v>989.3498691982952</v>
      </c>
      <c r="Z41" s="89">
        <f t="shared" si="13"/>
        <v>939.8742579556068</v>
      </c>
      <c r="AA41" s="89">
        <f t="shared" si="13"/>
        <v>890.3986467129184</v>
      </c>
      <c r="AB41" s="89">
        <f t="shared" si="13"/>
        <v>840.92303547023</v>
      </c>
      <c r="AC41" s="89">
        <f t="shared" si="13"/>
        <v>791.4474242275417</v>
      </c>
      <c r="AD41" s="89">
        <f t="shared" si="13"/>
        <v>741.9718129848533</v>
      </c>
      <c r="AE41" s="89">
        <f t="shared" si="13"/>
        <v>692.4962017421649</v>
      </c>
      <c r="AF41" s="89">
        <f t="shared" si="13"/>
        <v>643.0205904994766</v>
      </c>
      <c r="AG41" s="89">
        <f t="shared" si="13"/>
        <v>593.5449792567883</v>
      </c>
      <c r="AH41" s="89">
        <f t="shared" si="13"/>
        <v>544.0693680141001</v>
      </c>
      <c r="AI41" s="89">
        <f t="shared" si="13"/>
        <v>494.5937567714118</v>
      </c>
      <c r="AJ41" s="89">
        <f t="shared" si="13"/>
        <v>445.1181455287235</v>
      </c>
      <c r="AK41" s="89">
        <f t="shared" si="13"/>
        <v>395.64253428603524</v>
      </c>
      <c r="AL41" s="89">
        <f t="shared" si="13"/>
        <v>346.16692304334697</v>
      </c>
      <c r="AM41" s="89">
        <f t="shared" si="13"/>
        <v>296.6913118006587</v>
      </c>
      <c r="AN41" s="89">
        <f aca="true" t="shared" si="14" ref="AN41:AS41">SUM(AN38:AN40)</f>
        <v>247.21570055797042</v>
      </c>
      <c r="AO41" s="89">
        <f t="shared" si="14"/>
        <v>197.74008931528215</v>
      </c>
      <c r="AP41" s="89">
        <f t="shared" si="14"/>
        <v>148.26447807259387</v>
      </c>
      <c r="AQ41" s="89">
        <f t="shared" si="14"/>
        <v>98.7888668299056</v>
      </c>
      <c r="AR41" s="89">
        <f t="shared" si="14"/>
        <v>49.31325558721733</v>
      </c>
      <c r="AS41" s="89">
        <f t="shared" si="14"/>
        <v>0</v>
      </c>
    </row>
    <row r="42" spans="1:45" s="9" customFormat="1" ht="12.75">
      <c r="A42" s="79" t="s">
        <v>144</v>
      </c>
      <c r="C42" s="85"/>
      <c r="D42" s="85">
        <f>IF(C42=0,IF(D8='III. Input Tab'!$E$10,'V. O&amp;M Forecast'!$B$50,0),HLOOKUP(D31,'V. O&amp;M Forecast'!$C$47:$AL$50,4))</f>
        <v>0</v>
      </c>
      <c r="E42" s="85">
        <f>IF(D42=0,IF(E8='III. Input Tab'!$E$10,'V. O&amp;M Forecast'!$B$50,0),HLOOKUP(E31,'V. O&amp;M Forecast'!$C$47:$AL$50,4))</f>
        <v>0</v>
      </c>
      <c r="F42" s="85">
        <f>IF(E42=0,IF(F8='III. Input Tab'!$E$10,'V. O&amp;M Forecast'!$B$50,0),HLOOKUP(F31,'V. O&amp;M Forecast'!$C$47:$AL$50,4))</f>
        <v>0</v>
      </c>
      <c r="G42" s="85">
        <f>IF(F42=0,IF(G8='III. Input Tab'!$E$10,'V. O&amp;M Forecast'!$B$50,0),HLOOKUP(G31,'V. O&amp;M Forecast'!$C$47:$AL$50,4))</f>
        <v>0</v>
      </c>
      <c r="H42" s="85">
        <f>IF(G42=0,IF(H8='III. Input Tab'!$E$10,'V. O&amp;M Forecast'!$B$50,0),HLOOKUP(H31,'V. O&amp;M Forecast'!$C$47:$AL$50,4))</f>
        <v>0</v>
      </c>
      <c r="I42" s="85">
        <f>IF(H42=0,IF(I8='III. Input Tab'!$E$10,'V. O&amp;M Forecast'!$B$50,0),HLOOKUP(I31,'V. O&amp;M Forecast'!$C$47:$AL$50,4))</f>
        <v>0</v>
      </c>
      <c r="J42" s="117">
        <f>IF(I42=0,IF(J8='III. Input Tab'!$E$10,'V. O&amp;M Forecast'!$B$50,0),HLOOKUP(J31,'V. O&amp;M Forecast'!$C$47:$AL$50,4))</f>
        <v>0</v>
      </c>
      <c r="K42" s="85">
        <f>IF(J42=0,IF(K8='III. Input Tab'!$E$10,'V. O&amp;M Forecast'!$B$50,0),HLOOKUP(K31,'V. O&amp;M Forecast'!$C$47:$AL$50,4))</f>
        <v>0</v>
      </c>
      <c r="L42" s="85">
        <f>IF(K42=0,IF(L8='III. Input Tab'!$E$10,'V. O&amp;M Forecast'!$B$50,0),HLOOKUP(L31,'V. O&amp;M Forecast'!$C$47:$AL$50,4))</f>
        <v>0</v>
      </c>
      <c r="M42" s="85">
        <f>IF(L42=0,IF(M8='III. Input Tab'!$E$10,'V. O&amp;M Forecast'!$B$50,0),HLOOKUP(M31,'V. O&amp;M Forecast'!$C$47:$AL$50,4))</f>
        <v>0</v>
      </c>
      <c r="N42" s="85">
        <f>IF(M42=0,IF(N8='III. Input Tab'!$E$10,'V. O&amp;M Forecast'!$B$50,0),HLOOKUP(N31,'V. O&amp;M Forecast'!$C$47:$AL$50,4))</f>
        <v>0</v>
      </c>
      <c r="O42" s="85">
        <f>IF(N42=0,IF(O8='III. Input Tab'!$E$10,'V. O&amp;M Forecast'!$B$50,0),HLOOKUP(O31,'V. O&amp;M Forecast'!$C$47:$AL$50,4))</f>
        <v>0</v>
      </c>
      <c r="P42" s="85">
        <f>IF(O42=0,IF(P8='III. Input Tab'!$E$10,'V. O&amp;M Forecast'!$B$50,0),HLOOKUP(P31,'V. O&amp;M Forecast'!$C$47:$AL$50,4))</f>
        <v>0</v>
      </c>
      <c r="Q42" s="85">
        <f>IF(P42=0,IF(Q8='III. Input Tab'!$E$10,'V. O&amp;M Forecast'!$B$50,0),HLOOKUP(Q31,'V. O&amp;M Forecast'!$C$47:$AL$50,4))</f>
        <v>0</v>
      </c>
      <c r="R42" s="85">
        <f>IF(Q42=0,IF(R8='III. Input Tab'!$E$10,'V. O&amp;M Forecast'!$B$50,0),HLOOKUP(R31,'V. O&amp;M Forecast'!$C$47:$AL$50,4))</f>
        <v>0</v>
      </c>
      <c r="S42" s="85">
        <f>IF(R42=0,IF(S8='III. Input Tab'!$E$10,'V. O&amp;M Forecast'!$B$50,0),HLOOKUP(S31,'V. O&amp;M Forecast'!$C$47:$AL$50,4))</f>
        <v>0</v>
      </c>
      <c r="T42" s="85">
        <f>IF(S42=0,IF(T8='III. Input Tab'!$E$10,'V. O&amp;M Forecast'!$B$50,0),HLOOKUP(T31,'V. O&amp;M Forecast'!$C$47:$AL$50,4))</f>
        <v>0</v>
      </c>
      <c r="U42" s="85">
        <f>IF(T42=0,IF(U8='III. Input Tab'!$E$10,'V. O&amp;M Forecast'!$B$50,0),HLOOKUP(U31,'V. O&amp;M Forecast'!$C$47:$AL$50,4))</f>
        <v>0</v>
      </c>
      <c r="V42" s="85">
        <f>IF(U42=0,IF(V8='III. Input Tab'!$E$10,'V. O&amp;M Forecast'!$B$50,0),HLOOKUP(V31,'V. O&amp;M Forecast'!$C$47:$AL$50,4))</f>
        <v>0</v>
      </c>
      <c r="W42" s="85">
        <f>IF(V42=0,IF(W8='III. Input Tab'!$E$10,'V. O&amp;M Forecast'!$B$50,0),HLOOKUP(W31,'V. O&amp;M Forecast'!$C$47:$AL$50,4))</f>
        <v>0</v>
      </c>
      <c r="X42" s="85">
        <f>IF(W42=0,IF(X8='III. Input Tab'!$E$10,'V. O&amp;M Forecast'!$B$50,0),HLOOKUP(X31,'V. O&amp;M Forecast'!$C$47:$AL$50,4))</f>
        <v>0</v>
      </c>
      <c r="Y42" s="85">
        <f>IF(X42=0,IF(Y8='III. Input Tab'!$E$10,'V. O&amp;M Forecast'!$B$50,0),HLOOKUP(Y31,'V. O&amp;M Forecast'!$C$47:$AL$50,4))</f>
        <v>0</v>
      </c>
      <c r="Z42" s="85">
        <f>IF(Y42=0,IF(Z8='III. Input Tab'!$E$10,'V. O&amp;M Forecast'!$B$50,0),HLOOKUP(Z31,'V. O&amp;M Forecast'!$C$47:$AL$50,4))</f>
        <v>0</v>
      </c>
      <c r="AA42" s="85">
        <f>IF(Z42=0,IF(AA8='III. Input Tab'!$E$10,'V. O&amp;M Forecast'!$B$50,0),HLOOKUP(AA31,'V. O&amp;M Forecast'!$C$47:$AL$50,4))</f>
        <v>0</v>
      </c>
      <c r="AB42" s="85">
        <f>IF(AA42=0,IF(AB8='III. Input Tab'!$E$10,'V. O&amp;M Forecast'!$B$50,0),HLOOKUP(AB31,'V. O&amp;M Forecast'!$C$47:$AL$50,4))</f>
        <v>0</v>
      </c>
      <c r="AC42" s="85">
        <f>IF(AB42=0,IF(AC8='III. Input Tab'!$E$10,'V. O&amp;M Forecast'!$B$50,0),HLOOKUP(AC31,'V. O&amp;M Forecast'!$C$47:$AL$50,4))</f>
        <v>0</v>
      </c>
      <c r="AD42" s="85">
        <f>IF(AC42=0,IF(AD8='III. Input Tab'!$E$10,'V. O&amp;M Forecast'!$B$50,0),HLOOKUP(AD31,'V. O&amp;M Forecast'!$C$47:$AL$50,4))</f>
        <v>0</v>
      </c>
      <c r="AE42" s="85">
        <f>IF(AD42=0,IF(AE8='III. Input Tab'!$E$10,'V. O&amp;M Forecast'!$B$50,0),HLOOKUP(AE31,'V. O&amp;M Forecast'!$C$47:$AL$50,4))</f>
        <v>0</v>
      </c>
      <c r="AF42" s="85">
        <f>IF(AE42=0,IF(AF8='III. Input Tab'!$E$10,'V. O&amp;M Forecast'!$B$50,0),HLOOKUP(AF31,'V. O&amp;M Forecast'!$C$47:$AL$50,4))</f>
        <v>0</v>
      </c>
      <c r="AG42" s="85">
        <f>IF(AF42=0,IF(AG8='III. Input Tab'!$E$10,'V. O&amp;M Forecast'!$B$50,0),HLOOKUP(AG31,'V. O&amp;M Forecast'!$C$47:$AL$50,4))</f>
        <v>0</v>
      </c>
      <c r="AH42" s="85">
        <f>IF(AG42=0,IF(AH8='III. Input Tab'!$E$10,'V. O&amp;M Forecast'!$B$50,0),HLOOKUP(AH31,'V. O&amp;M Forecast'!$C$47:$AL$50,4))</f>
        <v>0</v>
      </c>
      <c r="AI42" s="85">
        <f>IF(AH42=0,IF(AI8='III. Input Tab'!$E$10,'V. O&amp;M Forecast'!$B$50,0),HLOOKUP(AI31,'V. O&amp;M Forecast'!$C$47:$AL$50,4))</f>
        <v>0</v>
      </c>
      <c r="AJ42" s="85">
        <f>IF(AI42=0,IF(AJ8='III. Input Tab'!$E$10,'V. O&amp;M Forecast'!$B$50,0),HLOOKUP(AJ31,'V. O&amp;M Forecast'!$C$47:$AL$50,4))</f>
        <v>0</v>
      </c>
      <c r="AK42" s="85">
        <f>IF(AJ42=0,IF(AK8='III. Input Tab'!$E$10,'V. O&amp;M Forecast'!$B$50,0),HLOOKUP(AK31,'V. O&amp;M Forecast'!$C$47:$AL$50,4))</f>
        <v>0</v>
      </c>
      <c r="AL42" s="85">
        <f>IF(AK42=0,IF(AL8='III. Input Tab'!$E$10,'V. O&amp;M Forecast'!$B$50,0),HLOOKUP(AL31,'V. O&amp;M Forecast'!$C$47:$AL$50,4))</f>
        <v>0</v>
      </c>
      <c r="AM42" s="85">
        <f>IF(AL42=0,IF(AM8='III. Input Tab'!$E$10,'V. O&amp;M Forecast'!$B$50,0),HLOOKUP(AM31,'V. O&amp;M Forecast'!$C$47:$AL$50,4))</f>
        <v>0</v>
      </c>
      <c r="AN42" s="85">
        <f>IF(AM42=0,IF(AN8='III. Input Tab'!$E$10,'V. O&amp;M Forecast'!$B$50,0),HLOOKUP(AN31,'V. O&amp;M Forecast'!$C$47:$AL$50,4))</f>
        <v>0</v>
      </c>
      <c r="AO42" s="85">
        <f>IF(AN42=0,IF(AO8='III. Input Tab'!$E$10,'V. O&amp;M Forecast'!$B$50,0),HLOOKUP(AO31,'V. O&amp;M Forecast'!$C$47:$AL$50,4))</f>
        <v>0</v>
      </c>
      <c r="AP42" s="85">
        <f>IF(AO42=0,IF(AP8='III. Input Tab'!$E$10,'V. O&amp;M Forecast'!$B$50,0),HLOOKUP(AP31,'V. O&amp;M Forecast'!$C$47:$AL$50,4))</f>
        <v>0</v>
      </c>
      <c r="AQ42" s="85">
        <f>IF(AP42=0,IF(AQ8='III. Input Tab'!$E$10,'V. O&amp;M Forecast'!$B$50,0),HLOOKUP(AQ31,'V. O&amp;M Forecast'!$C$47:$AL$50,4))</f>
        <v>0</v>
      </c>
      <c r="AR42" s="85">
        <f>IF(AQ42=0,IF(AR8='III. Input Tab'!$E$10,'V. O&amp;M Forecast'!$B$50,0),HLOOKUP(AR31,'V. O&amp;M Forecast'!$C$47:$AL$50,4))</f>
        <v>0</v>
      </c>
      <c r="AS42" s="85">
        <f>IF(AR42=0,IF(AS8='III. Input Tab'!$E$10,'V. O&amp;M Forecast'!$B$50,0),HLOOKUP(AS31,'V. O&amp;M Forecast'!$C$47:$AL$50,4))</f>
        <v>0</v>
      </c>
    </row>
    <row r="43" spans="1:45" ht="13.5" thickBot="1">
      <c r="A43" s="71" t="s">
        <v>13</v>
      </c>
      <c r="B43" s="10"/>
      <c r="C43" s="92">
        <f aca="true" t="shared" si="15" ref="C43:AM43">+C41+C36+C42</f>
        <v>0</v>
      </c>
      <c r="D43" s="92">
        <f t="shared" si="15"/>
        <v>10.498954895833334</v>
      </c>
      <c r="E43" s="92">
        <f t="shared" si="15"/>
        <v>28.2744230860606</v>
      </c>
      <c r="F43" s="92">
        <f t="shared" si="15"/>
        <v>131.9705521547623</v>
      </c>
      <c r="G43" s="92">
        <f t="shared" si="15"/>
        <v>494.9697127504383</v>
      </c>
      <c r="H43" s="92">
        <f t="shared" si="15"/>
        <v>979.9229767492488</v>
      </c>
      <c r="I43" s="92">
        <f t="shared" si="15"/>
        <v>1654.1625270152904</v>
      </c>
      <c r="J43" s="92">
        <f t="shared" si="15"/>
        <v>1734.786543075921</v>
      </c>
      <c r="K43" s="92">
        <f t="shared" si="15"/>
        <v>1695.2983508158643</v>
      </c>
      <c r="L43" s="92">
        <f t="shared" si="15"/>
        <v>1646.2042482502256</v>
      </c>
      <c r="M43" s="92">
        <f t="shared" si="15"/>
        <v>1595.9484512393856</v>
      </c>
      <c r="N43" s="92">
        <f t="shared" si="15"/>
        <v>1546.8618958295435</v>
      </c>
      <c r="O43" s="92">
        <f t="shared" si="15"/>
        <v>1496.6009781364737</v>
      </c>
      <c r="P43" s="92">
        <f t="shared" si="15"/>
        <v>1446.89487346901</v>
      </c>
      <c r="Q43" s="92">
        <f t="shared" si="15"/>
        <v>1397.211695130526</v>
      </c>
      <c r="R43" s="92">
        <f t="shared" si="15"/>
        <v>1347.6746974545968</v>
      </c>
      <c r="S43" s="92">
        <f t="shared" si="15"/>
        <v>1299.7777497013578</v>
      </c>
      <c r="T43" s="92">
        <f t="shared" si="15"/>
        <v>1249.559782036211</v>
      </c>
      <c r="U43" s="92">
        <f t="shared" si="15"/>
        <v>1199.9830660889104</v>
      </c>
      <c r="V43" s="92">
        <f t="shared" si="15"/>
        <v>1150.3944295414776</v>
      </c>
      <c r="W43" s="92">
        <f t="shared" si="15"/>
        <v>1100.7952279454244</v>
      </c>
      <c r="X43" s="92">
        <f t="shared" si="15"/>
        <v>1051.952452517823</v>
      </c>
      <c r="Y43" s="92">
        <f t="shared" si="15"/>
        <v>1001.5684103700975</v>
      </c>
      <c r="Z43" s="92">
        <f t="shared" si="15"/>
        <v>951.9432405438835</v>
      </c>
      <c r="AA43" s="92">
        <f t="shared" si="15"/>
        <v>902.3104491905938</v>
      </c>
      <c r="AB43" s="92">
        <f t="shared" si="15"/>
        <v>852.6711063183718</v>
      </c>
      <c r="AC43" s="92">
        <f t="shared" si="15"/>
        <v>803.8925624051134</v>
      </c>
      <c r="AD43" s="92">
        <f t="shared" si="15"/>
        <v>753.3747933555488</v>
      </c>
      <c r="AE43" s="92">
        <f t="shared" si="15"/>
        <v>703.7198313610761</v>
      </c>
      <c r="AF43" s="92">
        <f t="shared" si="15"/>
        <v>654.0601239473799</v>
      </c>
      <c r="AG43" s="92">
        <f t="shared" si="15"/>
        <v>604.3965733564048</v>
      </c>
      <c r="AH43" s="92">
        <f t="shared" si="15"/>
        <v>555.71022320957</v>
      </c>
      <c r="AI43" s="92">
        <f t="shared" si="15"/>
        <v>505.05912364607144</v>
      </c>
      <c r="AJ43" s="92">
        <f t="shared" si="15"/>
        <v>455.386994800195</v>
      </c>
      <c r="AK43" s="92">
        <f t="shared" si="15"/>
        <v>405.7506805745645</v>
      </c>
      <c r="AL43" s="92">
        <f t="shared" si="15"/>
        <v>356.0351145735284</v>
      </c>
      <c r="AM43" s="92">
        <f t="shared" si="15"/>
        <v>307.4659931678682</v>
      </c>
      <c r="AN43" s="92">
        <f aca="true" t="shared" si="16" ref="AN43:AS43">+AN41+AN36+AN42</f>
        <v>256.67591703084344</v>
      </c>
      <c r="AO43" s="92">
        <f t="shared" si="16"/>
        <v>206.9952960786561</v>
      </c>
      <c r="AP43" s="92">
        <f t="shared" si="16"/>
        <v>157.31319322720356</v>
      </c>
      <c r="AQ43" s="92">
        <f t="shared" si="16"/>
        <v>107.63039834662496</v>
      </c>
      <c r="AR43" s="92">
        <f t="shared" si="16"/>
        <v>58.915416292551186</v>
      </c>
      <c r="AS43" s="92">
        <f t="shared" si="16"/>
        <v>0</v>
      </c>
    </row>
    <row r="44" spans="3:45" ht="13.5" thickTop="1">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row>
    <row r="45" spans="1:45" ht="12.75">
      <c r="A45" s="4" t="s">
        <v>31</v>
      </c>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row>
    <row r="46" spans="1:45" ht="12.75">
      <c r="A46" s="13" t="s">
        <v>32</v>
      </c>
      <c r="C46" s="82"/>
      <c r="D46" s="82">
        <f>D15/365*'III. Input Tab'!C35</f>
        <v>0</v>
      </c>
      <c r="E46" s="82">
        <f>E15/365*'III. Input Tab'!D35</f>
        <v>0</v>
      </c>
      <c r="F46" s="82">
        <f>F15/365*'III. Input Tab'!E35</f>
        <v>0</v>
      </c>
      <c r="G46" s="82">
        <f>G15/365*'III. Input Tab'!F35</f>
        <v>0</v>
      </c>
      <c r="H46" s="82">
        <f>H15/365*'III. Input Tab'!G35</f>
        <v>0</v>
      </c>
      <c r="I46" s="82">
        <f>I15/365*'III. Input Tab'!H35</f>
        <v>0</v>
      </c>
      <c r="J46" s="82">
        <f>J15/365*'III. Input Tab'!I35</f>
        <v>0.22232337771299013</v>
      </c>
      <c r="K46" s="82">
        <f>K15/365*'III. Input Tab'!J35</f>
        <v>1.2153677981643465</v>
      </c>
      <c r="L46" s="82">
        <f>L15/365*'III. Input Tab'!K35</f>
        <v>1.9106303603307029</v>
      </c>
      <c r="M46" s="82">
        <f>M15/365*'III. Input Tab'!L35</f>
        <v>1.2768957929464164</v>
      </c>
      <c r="N46" s="82">
        <f>N15/365*'III. Input Tab'!M35</f>
        <v>2.0073560223224445</v>
      </c>
      <c r="O46" s="82">
        <f>O15/365*'III. Input Tab'!N35</f>
        <v>1.3677246872026423</v>
      </c>
      <c r="P46" s="82">
        <f>P15/365*'III. Input Tab'!O35</f>
        <v>1.3750771085259366</v>
      </c>
      <c r="Q46" s="82">
        <f>Q15/365*'III. Input Tab'!P35</f>
        <v>1.4094540362390848</v>
      </c>
      <c r="R46" s="82">
        <f>R15/365*'III. Input Tab'!Q35</f>
        <v>1.4446903871450616</v>
      </c>
      <c r="S46" s="82">
        <f>S15/365*'III. Input Tab'!R35</f>
        <v>2.395433574435333</v>
      </c>
      <c r="T46" s="82">
        <f>T15/365*'III. Input Tab'!S35</f>
        <v>1.6706141891825366</v>
      </c>
      <c r="U46" s="82">
        <f>U15/365*'III. Input Tab'!T35</f>
        <v>1.7123795439120997</v>
      </c>
      <c r="V46" s="82">
        <f>V15/365*'III. Input Tab'!U35</f>
        <v>1.755189032509902</v>
      </c>
      <c r="W46" s="82">
        <f>W15/365*'III. Input Tab'!V35</f>
        <v>1.7990687583226492</v>
      </c>
      <c r="X46" s="82">
        <f>X15/365*'III. Input Tab'!W35</f>
        <v>2.7382329628275928</v>
      </c>
      <c r="Y46" s="82">
        <f>Y15/365*'III. Input Tab'!X35</f>
        <v>1.8901466142127332</v>
      </c>
      <c r="Z46" s="82">
        <f>Z15/365*'III. Input Tab'!Y35</f>
        <v>1.9374002795680514</v>
      </c>
      <c r="AA46" s="82">
        <f>AA15/365*'III. Input Tab'!Z35</f>
        <v>1.9858352865572524</v>
      </c>
      <c r="AB46" s="82">
        <f>AB15/365*'III. Input Tab'!AA35</f>
        <v>2.0354811687211836</v>
      </c>
      <c r="AC46" s="82">
        <f>AC15/365*'III. Input Tab'!AB35</f>
        <v>3.0980592629509665</v>
      </c>
      <c r="AD46" s="82">
        <f>AD15/365*'III. Input Tab'!AC35</f>
        <v>2.138527402887693</v>
      </c>
      <c r="AE46" s="82">
        <f>AE15/365*'III. Input Tab'!AD35</f>
        <v>2.1919905879598853</v>
      </c>
      <c r="AF46" s="82">
        <f>AF15/365*'III. Input Tab'!AE35</f>
        <v>2.246790352658883</v>
      </c>
      <c r="AG46" s="82">
        <f>AG15/365*'III. Input Tab'!AF35</f>
        <v>2.3029601114753535</v>
      </c>
      <c r="AH46" s="82">
        <f>AH15/365*'III. Input Tab'!AG35</f>
        <v>3.5051696941245982</v>
      </c>
      <c r="AI46" s="82">
        <f>AI15/365*'III. Input Tab'!AH35</f>
        <v>2.419547467118793</v>
      </c>
      <c r="AJ46" s="82">
        <f>AJ15/365*'III. Input Tab'!AI35</f>
        <v>2.4800361537967626</v>
      </c>
      <c r="AK46" s="82">
        <f>AK15/365*'III. Input Tab'!AJ35</f>
        <v>2.5871182032789153</v>
      </c>
      <c r="AL46" s="82">
        <f>AL15/365*'III. Input Tab'!AK35</f>
        <v>2.605587984082723</v>
      </c>
      <c r="AM46" s="82">
        <f>AM15/365*'III. Input Tab'!AL35</f>
        <v>3.965777779507889</v>
      </c>
      <c r="AN46" s="82">
        <f>AN15/365*'III. Input Tab'!AM35</f>
        <v>2.7374958757769114</v>
      </c>
      <c r="AO46" s="82">
        <f>AO15/365*'III. Input Tab'!AN35</f>
        <v>2.805933272671333</v>
      </c>
      <c r="AP46" s="82">
        <f>AP15/365*'III. Input Tab'!AO35</f>
        <v>2.876081604488117</v>
      </c>
      <c r="AQ46" s="82">
        <f>AQ15/365*'III. Input Tab'!AP35</f>
        <v>2.947983644600319</v>
      </c>
      <c r="AR46" s="82">
        <f>AR15/365*'III. Input Tab'!AQ35</f>
        <v>4.48691355023437</v>
      </c>
      <c r="AS46" s="82">
        <f>AS15/365*'III. Input Tab'!AR35</f>
        <v>0</v>
      </c>
    </row>
    <row r="47" spans="1:45" s="9" customFormat="1" ht="12.75">
      <c r="A47" s="79" t="s">
        <v>106</v>
      </c>
      <c r="C47" s="81"/>
      <c r="D47" s="81">
        <f>IF(C47=0,IF(D8='III. Input Tab'!$E$10,'V. O&amp;M Forecast'!$B$55,0),HLOOKUP(D31,'V. O&amp;M Forecast'!$C$47:$AL$55,9))</f>
        <v>0</v>
      </c>
      <c r="E47" s="81">
        <f>IF(D47=0,IF(E8='III. Input Tab'!$E$10,'V. O&amp;M Forecast'!$B$55,0),HLOOKUP(E31,'V. O&amp;M Forecast'!$C$47:$AL$55,9))</f>
        <v>0</v>
      </c>
      <c r="F47" s="81">
        <f>IF(E47=0,IF(F8='III. Input Tab'!$E$10,'V. O&amp;M Forecast'!$B$55,0),HLOOKUP(F31,'V. O&amp;M Forecast'!$C$47:$AL$55,9))</f>
        <v>0</v>
      </c>
      <c r="G47" s="81">
        <f>IF(F47=0,IF(G8='III. Input Tab'!$E$10,'V. O&amp;M Forecast'!$B$55,0),HLOOKUP(G31,'V. O&amp;M Forecast'!$C$47:$AL$55,9))</f>
        <v>0</v>
      </c>
      <c r="H47" s="81">
        <f>IF(G47=0,IF(H8='III. Input Tab'!$E$10,'V. O&amp;M Forecast'!$B$55,0),HLOOKUP(H31,'V. O&amp;M Forecast'!$C$47:$AL$55,9))</f>
        <v>0</v>
      </c>
      <c r="I47" s="81">
        <f>IF(H47=0,IF(I8='III. Input Tab'!$E$10,'V. O&amp;M Forecast'!$B$55,0),HLOOKUP(I31,'V. O&amp;M Forecast'!$C$47:$AL$55,9))</f>
        <v>0</v>
      </c>
      <c r="J47" s="81">
        <f>IF(I47=0,IF(J8='III. Input Tab'!$E$10,'V. O&amp;M Forecast'!$B$55,0),HLOOKUP(J31,'V. O&amp;M Forecast'!$C$47:$AL$55,9))</f>
        <v>57.9214675213763</v>
      </c>
      <c r="K47" s="81">
        <f>IF(J47=0,IF(K8='III. Input Tab'!$E$10,'V. O&amp;M Forecast'!$B$55,0),HLOOKUP(K31,'V. O&amp;M Forecast'!$C$47:$AL$55,9))</f>
        <v>56.26656844933698</v>
      </c>
      <c r="L47" s="81">
        <f>IF(K47=0,IF(L8='III. Input Tab'!$E$10,'V. O&amp;M Forecast'!$B$55,0),HLOOKUP(L31,'V. O&amp;M Forecast'!$C$47:$AL$55,9))</f>
        <v>54.61166937729766</v>
      </c>
      <c r="M47" s="81">
        <f>IF(L47=0,IF(M8='III. Input Tab'!$E$10,'V. O&amp;M Forecast'!$B$55,0),HLOOKUP(M31,'V. O&amp;M Forecast'!$C$47:$AL$55,9))</f>
        <v>52.95677030525834</v>
      </c>
      <c r="N47" s="81">
        <f>IF(M47=0,IF(N8='III. Input Tab'!$E$10,'V. O&amp;M Forecast'!$B$55,0),HLOOKUP(N31,'V. O&amp;M Forecast'!$C$47:$AL$55,9))</f>
        <v>51.30187123321902</v>
      </c>
      <c r="O47" s="81">
        <f>IF(N47=0,IF(O8='III. Input Tab'!$E$10,'V. O&amp;M Forecast'!$B$55,0),HLOOKUP(O31,'V. O&amp;M Forecast'!$C$47:$AL$55,9))</f>
        <v>49.6469721611797</v>
      </c>
      <c r="P47" s="81">
        <f>IF(O47=0,IF(P8='III. Input Tab'!$E$10,'V. O&amp;M Forecast'!$B$55,0),HLOOKUP(P31,'V. O&amp;M Forecast'!$C$47:$AL$55,9))</f>
        <v>47.992073089140376</v>
      </c>
      <c r="Q47" s="81">
        <f>IF(P47=0,IF(Q8='III. Input Tab'!$E$10,'V. O&amp;M Forecast'!$B$55,0),HLOOKUP(Q31,'V. O&amp;M Forecast'!$C$47:$AL$55,9))</f>
        <v>46.337174017101056</v>
      </c>
      <c r="R47" s="81">
        <f>IF(Q47=0,IF(R8='III. Input Tab'!$E$10,'V. O&amp;M Forecast'!$B$55,0),HLOOKUP(R31,'V. O&amp;M Forecast'!$C$47:$AL$55,9))</f>
        <v>44.682274945061735</v>
      </c>
      <c r="S47" s="81">
        <f>IF(R47=0,IF(S8='III. Input Tab'!$E$10,'V. O&amp;M Forecast'!$B$55,0),HLOOKUP(S31,'V. O&amp;M Forecast'!$C$47:$AL$55,9))</f>
        <v>43.027375873022415</v>
      </c>
      <c r="T47" s="81">
        <f>IF(S47=0,IF(T8='III. Input Tab'!$E$10,'V. O&amp;M Forecast'!$B$55,0),HLOOKUP(T31,'V. O&amp;M Forecast'!$C$47:$AL$55,9))</f>
        <v>41.372476800983094</v>
      </c>
      <c r="U47" s="81">
        <f>IF(T47=0,IF(U8='III. Input Tab'!$E$10,'V. O&amp;M Forecast'!$B$55,0),HLOOKUP(U31,'V. O&amp;M Forecast'!$C$47:$AL$55,9))</f>
        <v>39.71757772894377</v>
      </c>
      <c r="V47" s="81">
        <f>IF(U47=0,IF(V8='III. Input Tab'!$E$10,'V. O&amp;M Forecast'!$B$55,0),HLOOKUP(V31,'V. O&amp;M Forecast'!$C$47:$AL$55,9))</f>
        <v>38.06267865690445</v>
      </c>
      <c r="W47" s="81">
        <f>IF(V47=0,IF(W8='III. Input Tab'!$E$10,'V. O&amp;M Forecast'!$B$55,0),HLOOKUP(W31,'V. O&amp;M Forecast'!$C$47:$AL$55,9))</f>
        <v>36.40777958486513</v>
      </c>
      <c r="X47" s="81">
        <f>IF(W47=0,IF(X8='III. Input Tab'!$E$10,'V. O&amp;M Forecast'!$B$55,0),HLOOKUP(X31,'V. O&amp;M Forecast'!$C$47:$AL$55,9))</f>
        <v>34.75288051282581</v>
      </c>
      <c r="Y47" s="81">
        <f>IF(X47=0,IF(Y8='III. Input Tab'!$E$10,'V. O&amp;M Forecast'!$B$55,0),HLOOKUP(Y31,'V. O&amp;M Forecast'!$C$47:$AL$55,9))</f>
        <v>33.09798144078649</v>
      </c>
      <c r="Z47" s="81">
        <f>IF(Y47=0,IF(Z8='III. Input Tab'!$E$10,'V. O&amp;M Forecast'!$B$55,0),HLOOKUP(Z31,'V. O&amp;M Forecast'!$C$47:$AL$55,9))</f>
        <v>31.443082368747167</v>
      </c>
      <c r="AA47" s="81">
        <f>IF(Z47=0,IF(AA8='III. Input Tab'!$E$10,'V. O&amp;M Forecast'!$B$55,0),HLOOKUP(AA31,'V. O&amp;M Forecast'!$C$47:$AL$55,9))</f>
        <v>29.788183296707842</v>
      </c>
      <c r="AB47" s="81">
        <f>IF(AA47=0,IF(AB8='III. Input Tab'!$E$10,'V. O&amp;M Forecast'!$B$55,0),HLOOKUP(AB31,'V. O&amp;M Forecast'!$C$47:$AL$55,9))</f>
        <v>28.133284224668518</v>
      </c>
      <c r="AC47" s="81">
        <f>IF(AB47=0,IF(AC8='III. Input Tab'!$E$10,'V. O&amp;M Forecast'!$B$55,0),HLOOKUP(AC31,'V. O&amp;M Forecast'!$C$47:$AL$55,9))</f>
        <v>26.478385152629194</v>
      </c>
      <c r="AD47" s="81">
        <f>IF(AC47=0,IF(AD8='III. Input Tab'!$E$10,'V. O&amp;M Forecast'!$B$55,0),HLOOKUP(AD31,'V. O&amp;M Forecast'!$C$47:$AL$55,9))</f>
        <v>24.82348608058987</v>
      </c>
      <c r="AE47" s="81">
        <f>IF(AD47=0,IF(AE8='III. Input Tab'!$E$10,'V. O&amp;M Forecast'!$B$55,0),HLOOKUP(AE31,'V. O&amp;M Forecast'!$C$47:$AL$55,9))</f>
        <v>23.168587008550546</v>
      </c>
      <c r="AF47" s="81">
        <f>IF(AE47=0,IF(AF8='III. Input Tab'!$E$10,'V. O&amp;M Forecast'!$B$55,0),HLOOKUP(AF31,'V. O&amp;M Forecast'!$C$47:$AL$55,9))</f>
        <v>21.51368793651122</v>
      </c>
      <c r="AG47" s="81">
        <f>IF(AF47=0,IF(AG8='III. Input Tab'!$E$10,'V. O&amp;M Forecast'!$B$55,0),HLOOKUP(AG31,'V. O&amp;M Forecast'!$C$47:$AL$55,9))</f>
        <v>19.858788864471897</v>
      </c>
      <c r="AH47" s="81">
        <f>IF(AG47=0,IF(AH8='III. Input Tab'!$E$10,'V. O&amp;M Forecast'!$B$55,0),HLOOKUP(AH31,'V. O&amp;M Forecast'!$C$47:$AL$55,9))</f>
        <v>18.203889792432573</v>
      </c>
      <c r="AI47" s="81">
        <f>IF(AH47=0,IF(AI8='III. Input Tab'!$E$10,'V. O&amp;M Forecast'!$B$55,0),HLOOKUP(AI31,'V. O&amp;M Forecast'!$C$47:$AL$55,9))</f>
        <v>16.54899072039325</v>
      </c>
      <c r="AJ47" s="81">
        <f>IF(AI47=0,IF(AJ8='III. Input Tab'!$E$10,'V. O&amp;M Forecast'!$B$55,0),HLOOKUP(AJ31,'V. O&amp;M Forecast'!$C$47:$AL$55,9))</f>
        <v>14.894091648353927</v>
      </c>
      <c r="AK47" s="81">
        <f>IF(AJ47=0,IF(AK8='III. Input Tab'!$E$10,'V. O&amp;M Forecast'!$B$55,0),HLOOKUP(AK31,'V. O&amp;M Forecast'!$C$47:$AL$55,9))</f>
        <v>13.239192576314604</v>
      </c>
      <c r="AL47" s="81">
        <f>IF(AK47=0,IF(AL8='III. Input Tab'!$E$10,'V. O&amp;M Forecast'!$B$55,0),HLOOKUP(AL31,'V. O&amp;M Forecast'!$C$47:$AL$55,9))</f>
        <v>11.584293504275282</v>
      </c>
      <c r="AM47" s="81">
        <f>IF(AL47=0,IF(AM8='III. Input Tab'!$E$10,'V. O&amp;M Forecast'!$B$55,0),HLOOKUP(AM31,'V. O&amp;M Forecast'!$C$47:$AL$55,9))</f>
        <v>9.92939443223596</v>
      </c>
      <c r="AN47" s="81">
        <f>IF(AM47=0,IF(AN8='III. Input Tab'!$E$10,'V. O&amp;M Forecast'!$B$55,0),HLOOKUP(AN31,'V. O&amp;M Forecast'!$C$47:$AL$55,9))</f>
        <v>8.274495360196637</v>
      </c>
      <c r="AO47" s="81">
        <f>IF(AN47=0,IF(AO8='III. Input Tab'!$E$10,'V. O&amp;M Forecast'!$B$55,0),HLOOKUP(AO31,'V. O&amp;M Forecast'!$C$47:$AL$55,9))</f>
        <v>6.6195962881573145</v>
      </c>
      <c r="AP47" s="81">
        <f>IF(AO47=0,IF(AP8='III. Input Tab'!$E$10,'V. O&amp;M Forecast'!$B$55,0),HLOOKUP(AP31,'V. O&amp;M Forecast'!$C$47:$AL$55,9))</f>
        <v>4.964697216117992</v>
      </c>
      <c r="AQ47" s="81">
        <f>IF(AP47=0,IF(AQ8='III. Input Tab'!$E$10,'V. O&amp;M Forecast'!$B$55,0),HLOOKUP(AQ31,'V. O&amp;M Forecast'!$C$47:$AL$55,9))</f>
        <v>3.3097981440786692</v>
      </c>
      <c r="AR47" s="81">
        <f>IF(AQ47=0,IF(AR8='III. Input Tab'!$E$10,'V. O&amp;M Forecast'!$B$55,0),HLOOKUP(AR31,'V. O&amp;M Forecast'!$C$47:$AL$55,9))</f>
        <v>1.6548990720393464</v>
      </c>
      <c r="AS47" s="81">
        <f>IF(AR47=0,IF(AS8='III. Input Tab'!$E$10,'V. O&amp;M Forecast'!$B$55,0),HLOOKUP(AS31,'V. O&amp;M Forecast'!$C$47:$AL$55,9))</f>
        <v>2.353672812205332E-14</v>
      </c>
    </row>
    <row r="48" spans="1:45" ht="12.75">
      <c r="A48" s="13" t="s">
        <v>33</v>
      </c>
      <c r="C48" s="82">
        <v>0</v>
      </c>
      <c r="D48" s="89">
        <f>IF(D8&lt;$C$3,'IV. Capital Costs Schedule'!C70,(+D43-D46-D47)*'III. Input Tab'!$C$9)</f>
        <v>0</v>
      </c>
      <c r="E48" s="89">
        <f>IF(E8&lt;$C$3,'IV. Capital Costs Schedule'!D70,(+E43-E46-E47)*'III. Input Tab'!$C$9)</f>
        <v>0</v>
      </c>
      <c r="F48" s="89">
        <f>IF(F8&lt;$C$3,'IV. Capital Costs Schedule'!E70,(+F43-F46-F47)*'III. Input Tab'!$C$9)</f>
        <v>0</v>
      </c>
      <c r="G48" s="89">
        <f>IF(G8&lt;$C$3,'IV. Capital Costs Schedule'!F70,(+G43-G46-G47)*'III. Input Tab'!$C$9)</f>
        <v>346.47881419554227</v>
      </c>
      <c r="H48" s="89">
        <f>IF(H8&lt;$C$3,'IV. Capital Costs Schedule'!G70,(+H43-H46-H47)*'III. Input Tab'!$C$9)</f>
        <v>685.9461286392341</v>
      </c>
      <c r="I48" s="89">
        <f>IF(I8&lt;$C$3,'IV. Capital Costs Schedule'!H70,(+I43-I46-I47)*'III. Input Tab'!$C$9)</f>
        <v>1150.6481260755863</v>
      </c>
      <c r="J48" s="89">
        <f>IF(J8&lt;$C$3,'IV. Capital Costs Schedule'!I70,(+J43-J46-J47)*'III. Input Tab'!$C$9)</f>
        <v>1173.6499265237821</v>
      </c>
      <c r="K48" s="89">
        <f>IF(K8&lt;$C$3,'IV. Capital Costs Schedule'!J70,(+K43-K46-K47)*'III. Input Tab'!$C$9)</f>
        <v>1146.4714901978539</v>
      </c>
      <c r="L48" s="89">
        <f>IF(L8&lt;$C$3,'IV. Capital Costs Schedule'!K70,(+L43-L46-L47)*'III. Input Tab'!$C$9)</f>
        <v>1112.7773639588181</v>
      </c>
      <c r="M48" s="89">
        <f>IF(M8&lt;$C$3,'IV. Capital Costs Schedule'!L70,(+M43-M46-M47)*'III. Input Tab'!$C$9)</f>
        <v>1079.2003495988265</v>
      </c>
      <c r="N48" s="89">
        <f>IF(N8&lt;$C$3,'IV. Capital Costs Schedule'!M70,(+N43-N46-N47)*'III. Input Tab'!$C$9)</f>
        <v>1045.4868680018012</v>
      </c>
      <c r="O48" s="89">
        <f>IF(O8&lt;$C$3,'IV. Capital Costs Schedule'!N70,(+O43-O46-O47)*'III. Input Tab'!$C$9)</f>
        <v>1011.910396901664</v>
      </c>
      <c r="P48" s="89">
        <f>IF(P8&lt;$C$3,'IV. Capital Costs Schedule'!O70,(+P43-P46-P47)*'III. Input Tab'!$C$9)</f>
        <v>978.2694062899405</v>
      </c>
      <c r="Q48" s="89">
        <f>IF(Q8&lt;$C$3,'IV. Capital Costs Schedule'!P70,(+Q43-Q46-Q47)*'III. Input Tab'!$C$9)</f>
        <v>944.6255469540301</v>
      </c>
      <c r="R48" s="89">
        <f>IF(R8&lt;$C$3,'IV. Capital Costs Schedule'!Q70,(+R43-R46-R47)*'III. Input Tab'!$C$9)</f>
        <v>911.083412485673</v>
      </c>
      <c r="S48" s="89">
        <f>IF(S8&lt;$C$3,'IV. Capital Costs Schedule'!R70,(+S43-S46-S47)*'III. Input Tab'!$C$9)</f>
        <v>878.0484581777299</v>
      </c>
      <c r="T48" s="89">
        <f>IF(T8&lt;$C$3,'IV. Capital Costs Schedule'!S70,(+T43-T46-T47)*'III. Input Tab'!$C$9)</f>
        <v>844.5616837322316</v>
      </c>
      <c r="U48" s="89">
        <f>IF(U8&lt;$C$3,'IV. Capital Costs Schedule'!T70,(+U43-U46-U47)*'III. Input Tab'!$C$9)</f>
        <v>810.9871761712382</v>
      </c>
      <c r="V48" s="89">
        <f>IF(V8&lt;$C$3,'IV. Capital Costs Schedule'!U70,(+V43-V46-V47)*'III. Input Tab'!$C$9)</f>
        <v>777.4035932964443</v>
      </c>
      <c r="W48" s="89">
        <f>IF(W8&lt;$C$3,'IV. Capital Costs Schedule'!V70,(+W43-W46-W47)*'III. Input Tab'!$C$9)</f>
        <v>743.8118657215655</v>
      </c>
      <c r="X48" s="89">
        <f>IF(X8&lt;$C$3,'IV. Capital Costs Schedule'!W70,(+X43-X46-X47)*'III. Input Tab'!$C$9)</f>
        <v>710.1229373295187</v>
      </c>
      <c r="Y48" s="89">
        <f>IF(Y8&lt;$C$3,'IV. Capital Costs Schedule'!X70,(+Y43-Y46-Y47)*'III. Input Tab'!$C$9)</f>
        <v>676.6061976205687</v>
      </c>
      <c r="Z48" s="89">
        <f>IF(Z8&lt;$C$3,'IV. Capital Costs Schedule'!Y70,(+Z43-Z46-Z47)*'III. Input Tab'!$C$9)</f>
        <v>642.9939305268978</v>
      </c>
      <c r="AA48" s="89">
        <f>IF(AA8&lt;$C$3,'IV. Capital Costs Schedule'!Z70,(+AA43-AA46-AA47)*'III. Input Tab'!$C$9)</f>
        <v>609.37550142513</v>
      </c>
      <c r="AB48" s="89">
        <f>IF(AB8&lt;$C$3,'IV. Capital Costs Schedule'!AA70,(+AB43-AB46-AB47)*'III. Input Tab'!$C$9)</f>
        <v>575.7516386474874</v>
      </c>
      <c r="AC48" s="89">
        <f>IF(AC8&lt;$C$3,'IV. Capital Costs Schedule'!AB70,(+AC43-AC46-AC47)*'III. Input Tab'!$C$9)</f>
        <v>542.0212825926732</v>
      </c>
      <c r="AD48" s="89">
        <f>IF(AD8&lt;$C$3,'IV. Capital Costs Schedule'!AC70,(+AD43-AD46-AD47)*'III. Input Tab'!$C$9)</f>
        <v>508.48894591044984</v>
      </c>
      <c r="AE48" s="89">
        <f>IF(AE8&lt;$C$3,'IV. Capital Costs Schedule'!AD70,(+AE43-AE46-AE47)*'III. Input Tab'!$C$9)</f>
        <v>474.8514776351959</v>
      </c>
      <c r="AF48" s="89">
        <f>IF(AF8&lt;$C$3,'IV. Capital Costs Schedule'!AE70,(+AF43-AF46-AF47)*'III. Input Tab'!$C$9)</f>
        <v>441.2097519607468</v>
      </c>
      <c r="AG48" s="89">
        <f>IF(AG8&lt;$C$3,'IV. Capital Costs Schedule'!AF70,(+AG43-AG46-AG47)*'III. Input Tab'!$C$9)</f>
        <v>407.5643770663203</v>
      </c>
      <c r="AH48" s="89">
        <f>IF(AH8&lt;$C$3,'IV. Capital Costs Schedule'!AG70,(+AH43-AH46-AH47)*'III. Input Tab'!$C$9)</f>
        <v>373.800814606109</v>
      </c>
      <c r="AI48" s="89">
        <f>IF(AI8&lt;$C$3,'IV. Capital Costs Schedule'!AH70,(+AI43-AI46-AI47)*'III. Input Tab'!$C$9)</f>
        <v>340.26340982099157</v>
      </c>
      <c r="AJ48" s="89">
        <f>IF(AJ8&lt;$C$3,'IV. Capital Costs Schedule'!AI70,(+AJ43-AJ46-AJ47)*'III. Input Tab'!$C$9)</f>
        <v>306.609006898631</v>
      </c>
      <c r="AK48" s="89">
        <f>IF(AK8&lt;$C$3,'IV. Capital Costs Schedule'!AJ70,(+AK43-AK46-AK47)*'III. Input Tab'!$C$9)</f>
        <v>272.94705885647966</v>
      </c>
      <c r="AL48" s="89">
        <f>IF(AL8&lt;$C$3,'IV. Capital Costs Schedule'!AK70,(+AL43-AL46-AL47)*'III. Input Tab'!$C$9)</f>
        <v>239.29166315961925</v>
      </c>
      <c r="AM48" s="89">
        <f>IF(AM8&lt;$C$3,'IV. Capital Costs Schedule'!AL70,(+AM43-AM46-AM47)*'III. Input Tab'!$C$9)</f>
        <v>205.49957466928703</v>
      </c>
      <c r="AN48" s="89">
        <f>IF(AN8&lt;$C$3,'IV. Capital Costs Schedule'!AM70,(+AN43-AN46-AN47)*'III. Input Tab'!$C$9)</f>
        <v>171.96474805640892</v>
      </c>
      <c r="AO48" s="89">
        <f>IF(AO8&lt;$C$3,'IV. Capital Costs Schedule'!AN70,(+AO43-AO46-AO47)*'III. Input Tab'!$C$9)</f>
        <v>138.2988365624792</v>
      </c>
      <c r="AP48" s="89">
        <f>IF(AP8&lt;$C$3,'IV. Capital Costs Schedule'!AO70,(+AP43-AP46-AP47)*'III. Input Tab'!$C$9)</f>
        <v>104.6306900846182</v>
      </c>
      <c r="AQ48" s="89">
        <f>IF(AQ8&lt;$C$3,'IV. Capital Costs Schedule'!AP70,(+AQ43-AQ46-AQ47)*'III. Input Tab'!$C$9)</f>
        <v>70.96083159056218</v>
      </c>
      <c r="AR48" s="89">
        <f>IF(AR8&lt;$C$3,'IV. Capital Costs Schedule'!AQ70,(+AR43-AR46-AR47)*'III. Input Tab'!$C$9)</f>
        <v>36.94152256919423</v>
      </c>
      <c r="AS48" s="89">
        <f>IF(AS8&lt;$C$3,'IV. Capital Costs Schedule'!AR70,(+AS43-AS46-AS47)*'III. Input Tab'!$C$9)</f>
        <v>-1.647570968543732E-14</v>
      </c>
    </row>
    <row r="49" spans="1:45" ht="12.75">
      <c r="A49" s="21" t="s">
        <v>13</v>
      </c>
      <c r="C49" s="88">
        <f aca="true" t="shared" si="17" ref="C49:AH49">SUM(C46:C48)</f>
        <v>0</v>
      </c>
      <c r="D49" s="88">
        <f t="shared" si="17"/>
        <v>0</v>
      </c>
      <c r="E49" s="88">
        <f t="shared" si="17"/>
        <v>0</v>
      </c>
      <c r="F49" s="88">
        <f t="shared" si="17"/>
        <v>0</v>
      </c>
      <c r="G49" s="88">
        <f t="shared" si="17"/>
        <v>346.47881419554227</v>
      </c>
      <c r="H49" s="88">
        <f t="shared" si="17"/>
        <v>685.9461286392341</v>
      </c>
      <c r="I49" s="88">
        <f t="shared" si="17"/>
        <v>1150.6481260755863</v>
      </c>
      <c r="J49" s="88">
        <f t="shared" si="17"/>
        <v>1231.7937174228714</v>
      </c>
      <c r="K49" s="88">
        <f t="shared" si="17"/>
        <v>1203.9534264453553</v>
      </c>
      <c r="L49" s="88">
        <f t="shared" si="17"/>
        <v>1169.2996636964465</v>
      </c>
      <c r="M49" s="88">
        <f t="shared" si="17"/>
        <v>1133.4340156970313</v>
      </c>
      <c r="N49" s="88">
        <f t="shared" si="17"/>
        <v>1098.7960952573426</v>
      </c>
      <c r="O49" s="88">
        <f t="shared" si="17"/>
        <v>1062.9250937500462</v>
      </c>
      <c r="P49" s="88">
        <f t="shared" si="17"/>
        <v>1027.6365564876069</v>
      </c>
      <c r="Q49" s="88">
        <f t="shared" si="17"/>
        <v>992.3721750073703</v>
      </c>
      <c r="R49" s="88">
        <f t="shared" si="17"/>
        <v>957.2103778178798</v>
      </c>
      <c r="S49" s="88">
        <f t="shared" si="17"/>
        <v>923.4712676251877</v>
      </c>
      <c r="T49" s="88">
        <f t="shared" si="17"/>
        <v>887.6047747223972</v>
      </c>
      <c r="U49" s="88">
        <f t="shared" si="17"/>
        <v>852.417133444094</v>
      </c>
      <c r="V49" s="88">
        <f t="shared" si="17"/>
        <v>817.2214609858587</v>
      </c>
      <c r="W49" s="88">
        <f t="shared" si="17"/>
        <v>782.0187140647532</v>
      </c>
      <c r="X49" s="88">
        <f t="shared" si="17"/>
        <v>747.614050805172</v>
      </c>
      <c r="Y49" s="88">
        <f t="shared" si="17"/>
        <v>711.5943256755679</v>
      </c>
      <c r="Z49" s="88">
        <f t="shared" si="17"/>
        <v>676.374413175213</v>
      </c>
      <c r="AA49" s="88">
        <f t="shared" si="17"/>
        <v>641.149520008395</v>
      </c>
      <c r="AB49" s="88">
        <f t="shared" si="17"/>
        <v>605.9204040408771</v>
      </c>
      <c r="AC49" s="88">
        <f t="shared" si="17"/>
        <v>571.5977270082533</v>
      </c>
      <c r="AD49" s="88">
        <f t="shared" si="17"/>
        <v>535.4509593939274</v>
      </c>
      <c r="AE49" s="88">
        <f t="shared" si="17"/>
        <v>500.21205523170636</v>
      </c>
      <c r="AF49" s="88">
        <f t="shared" si="17"/>
        <v>464.97023024991694</v>
      </c>
      <c r="AG49" s="88">
        <f t="shared" si="17"/>
        <v>429.72612604226754</v>
      </c>
      <c r="AH49" s="88">
        <f t="shared" si="17"/>
        <v>395.50987409266617</v>
      </c>
      <c r="AI49" s="88">
        <f aca="true" t="shared" si="18" ref="AI49:AS49">SUM(AI46:AI48)</f>
        <v>359.2319480085036</v>
      </c>
      <c r="AJ49" s="88">
        <f t="shared" si="18"/>
        <v>323.98313470078165</v>
      </c>
      <c r="AK49" s="88">
        <f t="shared" si="18"/>
        <v>288.7733696360732</v>
      </c>
      <c r="AL49" s="88">
        <f t="shared" si="18"/>
        <v>253.48154464797724</v>
      </c>
      <c r="AM49" s="88">
        <f t="shared" si="18"/>
        <v>219.39474688103087</v>
      </c>
      <c r="AN49" s="88">
        <f t="shared" si="18"/>
        <v>182.97673929238246</v>
      </c>
      <c r="AO49" s="88">
        <f t="shared" si="18"/>
        <v>147.72436612330785</v>
      </c>
      <c r="AP49" s="88">
        <f t="shared" si="18"/>
        <v>112.4714689052243</v>
      </c>
      <c r="AQ49" s="88">
        <f t="shared" si="18"/>
        <v>77.21861337924116</v>
      </c>
      <c r="AR49" s="88">
        <f t="shared" si="18"/>
        <v>43.083335191467945</v>
      </c>
      <c r="AS49" s="88">
        <f t="shared" si="18"/>
        <v>7.061018436615998E-15</v>
      </c>
    </row>
    <row r="50" spans="1:45" ht="12.75">
      <c r="A50" s="14" t="s">
        <v>34</v>
      </c>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row>
    <row r="51" spans="1:45" ht="12.75">
      <c r="A51" s="13" t="s">
        <v>35</v>
      </c>
      <c r="C51" s="82">
        <v>0</v>
      </c>
      <c r="D51" s="82">
        <f>+D53-D52</f>
        <v>10</v>
      </c>
      <c r="E51" s="82">
        <f aca="true" t="shared" si="19" ref="E51:AC51">+E53-E52</f>
        <v>26.000000000000004</v>
      </c>
      <c r="F51" s="82">
        <f t="shared" si="19"/>
        <v>123.00000000000001</v>
      </c>
      <c r="G51" s="82">
        <f t="shared" si="19"/>
        <v>126.78360325087966</v>
      </c>
      <c r="H51" s="82">
        <f t="shared" si="19"/>
        <v>250.02090590106394</v>
      </c>
      <c r="I51" s="82">
        <f t="shared" si="19"/>
        <v>417.08724180714165</v>
      </c>
      <c r="J51" s="82">
        <f t="shared" si="19"/>
        <v>417.0872418071416</v>
      </c>
      <c r="K51" s="82">
        <f t="shared" si="19"/>
        <v>417.0872418071417</v>
      </c>
      <c r="L51" s="82">
        <f t="shared" si="19"/>
        <v>417.0872418071416</v>
      </c>
      <c r="M51" s="82">
        <f t="shared" si="19"/>
        <v>417.08724180714177</v>
      </c>
      <c r="N51" s="82">
        <f t="shared" si="19"/>
        <v>417.08724180714165</v>
      </c>
      <c r="O51" s="82">
        <f t="shared" si="19"/>
        <v>417.08724180714165</v>
      </c>
      <c r="P51" s="82">
        <f t="shared" si="19"/>
        <v>417.0872418071415</v>
      </c>
      <c r="Q51" s="82">
        <f t="shared" si="19"/>
        <v>404.8395201231558</v>
      </c>
      <c r="R51" s="82">
        <f t="shared" si="19"/>
        <v>390.46431963671694</v>
      </c>
      <c r="S51" s="82">
        <f t="shared" si="19"/>
        <v>376.30648207617014</v>
      </c>
      <c r="T51" s="82">
        <f t="shared" si="19"/>
        <v>361.95500731381367</v>
      </c>
      <c r="U51" s="82">
        <f t="shared" si="19"/>
        <v>347.56593264481637</v>
      </c>
      <c r="V51" s="82">
        <f t="shared" si="19"/>
        <v>333.1729685556189</v>
      </c>
      <c r="W51" s="82">
        <f t="shared" si="19"/>
        <v>318.77651388067113</v>
      </c>
      <c r="X51" s="82">
        <f t="shared" si="19"/>
        <v>304.33840171265103</v>
      </c>
      <c r="Y51" s="82">
        <f t="shared" si="19"/>
        <v>289.97408469452955</v>
      </c>
      <c r="Z51" s="82">
        <f t="shared" si="19"/>
        <v>275.56882736867044</v>
      </c>
      <c r="AA51" s="82">
        <f t="shared" si="19"/>
        <v>261.16092918219874</v>
      </c>
      <c r="AB51" s="82">
        <f t="shared" si="19"/>
        <v>246.75070227749472</v>
      </c>
      <c r="AC51" s="82">
        <f t="shared" si="19"/>
        <v>232.2948353968601</v>
      </c>
      <c r="AD51" s="82">
        <f aca="true" t="shared" si="20" ref="AD51:AM51">+AD53-AD52</f>
        <v>217.92383396162143</v>
      </c>
      <c r="AE51" s="82">
        <f t="shared" si="20"/>
        <v>203.50777612936974</v>
      </c>
      <c r="AF51" s="82">
        <f t="shared" si="20"/>
        <v>189.08989369746297</v>
      </c>
      <c r="AG51" s="82">
        <f t="shared" si="20"/>
        <v>174.67044731413728</v>
      </c>
      <c r="AH51" s="82">
        <f t="shared" si="20"/>
        <v>160.20034911690385</v>
      </c>
      <c r="AI51" s="82">
        <f t="shared" si="20"/>
        <v>145.82717563756785</v>
      </c>
      <c r="AJ51" s="82">
        <f t="shared" si="20"/>
        <v>131.40386009941335</v>
      </c>
      <c r="AK51" s="82">
        <f t="shared" si="20"/>
        <v>116.97731093849131</v>
      </c>
      <c r="AL51" s="82">
        <f t="shared" si="20"/>
        <v>102.55356992555116</v>
      </c>
      <c r="AM51" s="82">
        <f t="shared" si="20"/>
        <v>88.07124628683732</v>
      </c>
      <c r="AN51" s="82">
        <f aca="true" t="shared" si="21" ref="AN51:AS51">+AN53-AN52</f>
        <v>73.69917773846097</v>
      </c>
      <c r="AO51" s="82">
        <f t="shared" si="21"/>
        <v>59.270929955348265</v>
      </c>
      <c r="AP51" s="82">
        <f t="shared" si="21"/>
        <v>44.84172432197926</v>
      </c>
      <c r="AQ51" s="82">
        <f t="shared" si="21"/>
        <v>30.411784967383795</v>
      </c>
      <c r="AR51" s="82">
        <f t="shared" si="21"/>
        <v>15.83208110108324</v>
      </c>
      <c r="AS51" s="82">
        <f t="shared" si="21"/>
        <v>-7.061018436615998E-15</v>
      </c>
    </row>
    <row r="52" spans="1:45" ht="12.75">
      <c r="A52" s="13" t="s">
        <v>55</v>
      </c>
      <c r="C52" s="89"/>
      <c r="D52" s="82">
        <f>+D61</f>
        <v>0.4989548958333333</v>
      </c>
      <c r="E52" s="82">
        <f aca="true" t="shared" si="22" ref="E52:AC52">+E61</f>
        <v>2.2744230860605987</v>
      </c>
      <c r="F52" s="82">
        <f t="shared" si="22"/>
        <v>8.970552154762274</v>
      </c>
      <c r="G52" s="82">
        <f t="shared" si="22"/>
        <v>21.70729530401637</v>
      </c>
      <c r="H52" s="82">
        <f t="shared" si="22"/>
        <v>43.95594220895083</v>
      </c>
      <c r="I52" s="82">
        <f t="shared" si="22"/>
        <v>86.4271591325624</v>
      </c>
      <c r="J52" s="82">
        <f t="shared" si="22"/>
        <v>85.90558384590796</v>
      </c>
      <c r="K52" s="82">
        <f t="shared" si="22"/>
        <v>74.2576825633673</v>
      </c>
      <c r="L52" s="82">
        <f t="shared" si="22"/>
        <v>59.81734274663757</v>
      </c>
      <c r="M52" s="82">
        <f t="shared" si="22"/>
        <v>45.427193735212505</v>
      </c>
      <c r="N52" s="82">
        <f t="shared" si="22"/>
        <v>30.97855876505927</v>
      </c>
      <c r="O52" s="82">
        <f t="shared" si="22"/>
        <v>16.588642579285803</v>
      </c>
      <c r="P52" s="82">
        <f t="shared" si="22"/>
        <v>2.171075174261638</v>
      </c>
      <c r="Q52" s="82">
        <f t="shared" si="22"/>
        <v>0</v>
      </c>
      <c r="R52" s="82">
        <f t="shared" si="22"/>
        <v>0</v>
      </c>
      <c r="S52" s="82">
        <f t="shared" si="22"/>
        <v>0</v>
      </c>
      <c r="T52" s="82">
        <f t="shared" si="22"/>
        <v>0</v>
      </c>
      <c r="U52" s="82">
        <f t="shared" si="22"/>
        <v>0</v>
      </c>
      <c r="V52" s="82">
        <f t="shared" si="22"/>
        <v>0</v>
      </c>
      <c r="W52" s="82">
        <f t="shared" si="22"/>
        <v>0</v>
      </c>
      <c r="X52" s="82">
        <f t="shared" si="22"/>
        <v>0</v>
      </c>
      <c r="Y52" s="82">
        <f t="shared" si="22"/>
        <v>0</v>
      </c>
      <c r="Z52" s="82">
        <f t="shared" si="22"/>
        <v>0</v>
      </c>
      <c r="AA52" s="82">
        <f t="shared" si="22"/>
        <v>0</v>
      </c>
      <c r="AB52" s="82">
        <f t="shared" si="22"/>
        <v>0</v>
      </c>
      <c r="AC52" s="82">
        <f t="shared" si="22"/>
        <v>0</v>
      </c>
      <c r="AD52" s="82">
        <f aca="true" t="shared" si="23" ref="AD52:AM52">+AD61</f>
        <v>0</v>
      </c>
      <c r="AE52" s="82">
        <f t="shared" si="23"/>
        <v>0</v>
      </c>
      <c r="AF52" s="82">
        <f t="shared" si="23"/>
        <v>0</v>
      </c>
      <c r="AG52" s="82">
        <f t="shared" si="23"/>
        <v>0</v>
      </c>
      <c r="AH52" s="82">
        <f t="shared" si="23"/>
        <v>0</v>
      </c>
      <c r="AI52" s="82">
        <f t="shared" si="23"/>
        <v>0</v>
      </c>
      <c r="AJ52" s="82">
        <f t="shared" si="23"/>
        <v>0</v>
      </c>
      <c r="AK52" s="82">
        <f t="shared" si="23"/>
        <v>0</v>
      </c>
      <c r="AL52" s="82">
        <f t="shared" si="23"/>
        <v>0</v>
      </c>
      <c r="AM52" s="82">
        <f t="shared" si="23"/>
        <v>0</v>
      </c>
      <c r="AN52" s="82">
        <f aca="true" t="shared" si="24" ref="AN52:AS52">+AN61</f>
        <v>0</v>
      </c>
      <c r="AO52" s="82">
        <f t="shared" si="24"/>
        <v>0</v>
      </c>
      <c r="AP52" s="82">
        <f t="shared" si="24"/>
        <v>0</v>
      </c>
      <c r="AQ52" s="82">
        <f t="shared" si="24"/>
        <v>0</v>
      </c>
      <c r="AR52" s="82">
        <f t="shared" si="24"/>
        <v>0</v>
      </c>
      <c r="AS52" s="82">
        <f t="shared" si="24"/>
        <v>0</v>
      </c>
    </row>
    <row r="53" spans="1:45" ht="12.75">
      <c r="A53" s="21" t="s">
        <v>13</v>
      </c>
      <c r="C53" s="93">
        <f>SUM(C51:C52)</f>
        <v>0</v>
      </c>
      <c r="D53" s="93">
        <f aca="true" t="shared" si="25" ref="D53:AI53">+D43-D49</f>
        <v>10.498954895833334</v>
      </c>
      <c r="E53" s="93">
        <f t="shared" si="25"/>
        <v>28.2744230860606</v>
      </c>
      <c r="F53" s="93">
        <f t="shared" si="25"/>
        <v>131.9705521547623</v>
      </c>
      <c r="G53" s="93">
        <f t="shared" si="25"/>
        <v>148.49089855489603</v>
      </c>
      <c r="H53" s="93">
        <f t="shared" si="25"/>
        <v>293.97684811001477</v>
      </c>
      <c r="I53" s="93">
        <f t="shared" si="25"/>
        <v>503.51440093970405</v>
      </c>
      <c r="J53" s="93">
        <f t="shared" si="25"/>
        <v>502.9928256530495</v>
      </c>
      <c r="K53" s="93">
        <f t="shared" si="25"/>
        <v>491.34492437050903</v>
      </c>
      <c r="L53" s="93">
        <f t="shared" si="25"/>
        <v>476.90458455377916</v>
      </c>
      <c r="M53" s="93">
        <f t="shared" si="25"/>
        <v>462.51443554235425</v>
      </c>
      <c r="N53" s="93">
        <f t="shared" si="25"/>
        <v>448.06580057220094</v>
      </c>
      <c r="O53" s="93">
        <f t="shared" si="25"/>
        <v>433.67588438642747</v>
      </c>
      <c r="P53" s="93">
        <f t="shared" si="25"/>
        <v>419.25831698140314</v>
      </c>
      <c r="Q53" s="93">
        <f t="shared" si="25"/>
        <v>404.8395201231558</v>
      </c>
      <c r="R53" s="93">
        <f t="shared" si="25"/>
        <v>390.46431963671694</v>
      </c>
      <c r="S53" s="93">
        <f t="shared" si="25"/>
        <v>376.30648207617014</v>
      </c>
      <c r="T53" s="93">
        <f t="shared" si="25"/>
        <v>361.95500731381367</v>
      </c>
      <c r="U53" s="93">
        <f t="shared" si="25"/>
        <v>347.56593264481637</v>
      </c>
      <c r="V53" s="93">
        <f t="shared" si="25"/>
        <v>333.1729685556189</v>
      </c>
      <c r="W53" s="93">
        <f t="shared" si="25"/>
        <v>318.77651388067113</v>
      </c>
      <c r="X53" s="93">
        <f t="shared" si="25"/>
        <v>304.33840171265103</v>
      </c>
      <c r="Y53" s="93">
        <f t="shared" si="25"/>
        <v>289.97408469452955</v>
      </c>
      <c r="Z53" s="93">
        <f t="shared" si="25"/>
        <v>275.56882736867044</v>
      </c>
      <c r="AA53" s="93">
        <f t="shared" si="25"/>
        <v>261.16092918219874</v>
      </c>
      <c r="AB53" s="93">
        <f t="shared" si="25"/>
        <v>246.75070227749472</v>
      </c>
      <c r="AC53" s="93">
        <f t="shared" si="25"/>
        <v>232.2948353968601</v>
      </c>
      <c r="AD53" s="93">
        <f t="shared" si="25"/>
        <v>217.92383396162143</v>
      </c>
      <c r="AE53" s="93">
        <f t="shared" si="25"/>
        <v>203.50777612936974</v>
      </c>
      <c r="AF53" s="93">
        <f t="shared" si="25"/>
        <v>189.08989369746297</v>
      </c>
      <c r="AG53" s="93">
        <f t="shared" si="25"/>
        <v>174.67044731413728</v>
      </c>
      <c r="AH53" s="93">
        <f t="shared" si="25"/>
        <v>160.20034911690385</v>
      </c>
      <c r="AI53" s="93">
        <f t="shared" si="25"/>
        <v>145.82717563756785</v>
      </c>
      <c r="AJ53" s="93">
        <f aca="true" t="shared" si="26" ref="AJ53:AS53">+AJ43-AJ49</f>
        <v>131.40386009941335</v>
      </c>
      <c r="AK53" s="93">
        <f t="shared" si="26"/>
        <v>116.97731093849131</v>
      </c>
      <c r="AL53" s="93">
        <f t="shared" si="26"/>
        <v>102.55356992555116</v>
      </c>
      <c r="AM53" s="93">
        <f t="shared" si="26"/>
        <v>88.07124628683732</v>
      </c>
      <c r="AN53" s="93">
        <f t="shared" si="26"/>
        <v>73.69917773846097</v>
      </c>
      <c r="AO53" s="93">
        <f t="shared" si="26"/>
        <v>59.270929955348265</v>
      </c>
      <c r="AP53" s="93">
        <f t="shared" si="26"/>
        <v>44.84172432197926</v>
      </c>
      <c r="AQ53" s="93">
        <f t="shared" si="26"/>
        <v>30.411784967383795</v>
      </c>
      <c r="AR53" s="93">
        <f t="shared" si="26"/>
        <v>15.83208110108324</v>
      </c>
      <c r="AS53" s="93">
        <f t="shared" si="26"/>
        <v>-7.061018436615998E-15</v>
      </c>
    </row>
    <row r="54" spans="3:45" ht="12.75">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row>
    <row r="55" spans="1:45" ht="13.5" thickBot="1">
      <c r="A55" s="4" t="s">
        <v>36</v>
      </c>
      <c r="C55" s="92">
        <f aca="true" t="shared" si="27" ref="C55:AC55">+C53+C49</f>
        <v>0</v>
      </c>
      <c r="D55" s="92">
        <f t="shared" si="27"/>
        <v>10.498954895833334</v>
      </c>
      <c r="E55" s="92">
        <f t="shared" si="27"/>
        <v>28.2744230860606</v>
      </c>
      <c r="F55" s="92">
        <f t="shared" si="27"/>
        <v>131.9705521547623</v>
      </c>
      <c r="G55" s="92">
        <f t="shared" si="27"/>
        <v>494.9697127504383</v>
      </c>
      <c r="H55" s="92">
        <f t="shared" si="27"/>
        <v>979.9229767492488</v>
      </c>
      <c r="I55" s="92">
        <f t="shared" si="27"/>
        <v>1654.1625270152904</v>
      </c>
      <c r="J55" s="92">
        <f t="shared" si="27"/>
        <v>1734.786543075921</v>
      </c>
      <c r="K55" s="92">
        <f t="shared" si="27"/>
        <v>1695.2983508158643</v>
      </c>
      <c r="L55" s="92">
        <f t="shared" si="27"/>
        <v>1646.2042482502256</v>
      </c>
      <c r="M55" s="92">
        <f t="shared" si="27"/>
        <v>1595.9484512393856</v>
      </c>
      <c r="N55" s="92">
        <f t="shared" si="27"/>
        <v>1546.8618958295435</v>
      </c>
      <c r="O55" s="92">
        <f t="shared" si="27"/>
        <v>1496.6009781364737</v>
      </c>
      <c r="P55" s="92">
        <f t="shared" si="27"/>
        <v>1446.89487346901</v>
      </c>
      <c r="Q55" s="92">
        <f t="shared" si="27"/>
        <v>1397.211695130526</v>
      </c>
      <c r="R55" s="92">
        <f t="shared" si="27"/>
        <v>1347.6746974545968</v>
      </c>
      <c r="S55" s="92">
        <f t="shared" si="27"/>
        <v>1299.7777497013578</v>
      </c>
      <c r="T55" s="92">
        <f t="shared" si="27"/>
        <v>1249.559782036211</v>
      </c>
      <c r="U55" s="92">
        <f t="shared" si="27"/>
        <v>1199.9830660889104</v>
      </c>
      <c r="V55" s="92">
        <f t="shared" si="27"/>
        <v>1150.3944295414776</v>
      </c>
      <c r="W55" s="92">
        <f t="shared" si="27"/>
        <v>1100.7952279454244</v>
      </c>
      <c r="X55" s="92">
        <f t="shared" si="27"/>
        <v>1051.952452517823</v>
      </c>
      <c r="Y55" s="92">
        <f t="shared" si="27"/>
        <v>1001.5684103700975</v>
      </c>
      <c r="Z55" s="92">
        <f t="shared" si="27"/>
        <v>951.9432405438835</v>
      </c>
      <c r="AA55" s="92">
        <f t="shared" si="27"/>
        <v>902.3104491905938</v>
      </c>
      <c r="AB55" s="92">
        <f t="shared" si="27"/>
        <v>852.6711063183718</v>
      </c>
      <c r="AC55" s="92">
        <f t="shared" si="27"/>
        <v>803.8925624051134</v>
      </c>
      <c r="AD55" s="92">
        <f aca="true" t="shared" si="28" ref="AD55:AM55">+AD53+AD49</f>
        <v>753.3747933555488</v>
      </c>
      <c r="AE55" s="92">
        <f t="shared" si="28"/>
        <v>703.7198313610761</v>
      </c>
      <c r="AF55" s="92">
        <f t="shared" si="28"/>
        <v>654.0601239473799</v>
      </c>
      <c r="AG55" s="92">
        <f t="shared" si="28"/>
        <v>604.3965733564048</v>
      </c>
      <c r="AH55" s="92">
        <f t="shared" si="28"/>
        <v>555.71022320957</v>
      </c>
      <c r="AI55" s="92">
        <f t="shared" si="28"/>
        <v>505.05912364607144</v>
      </c>
      <c r="AJ55" s="92">
        <f t="shared" si="28"/>
        <v>455.386994800195</v>
      </c>
      <c r="AK55" s="92">
        <f t="shared" si="28"/>
        <v>405.7506805745645</v>
      </c>
      <c r="AL55" s="92">
        <f t="shared" si="28"/>
        <v>356.0351145735284</v>
      </c>
      <c r="AM55" s="92">
        <f t="shared" si="28"/>
        <v>307.4659931678682</v>
      </c>
      <c r="AN55" s="92">
        <f aca="true" t="shared" si="29" ref="AN55:AS55">+AN53+AN49</f>
        <v>256.67591703084344</v>
      </c>
      <c r="AO55" s="92">
        <f t="shared" si="29"/>
        <v>206.9952960786561</v>
      </c>
      <c r="AP55" s="92">
        <f t="shared" si="29"/>
        <v>157.31319322720356</v>
      </c>
      <c r="AQ55" s="92">
        <f t="shared" si="29"/>
        <v>107.63039834662496</v>
      </c>
      <c r="AR55" s="92">
        <f t="shared" si="29"/>
        <v>58.915416292551186</v>
      </c>
      <c r="AS55" s="92">
        <f t="shared" si="29"/>
        <v>0</v>
      </c>
    </row>
    <row r="56" spans="3:45" ht="13.5" thickTop="1">
      <c r="C56" s="78">
        <f>+C55-C43</f>
        <v>0</v>
      </c>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row>
    <row r="57" spans="1:45" ht="12.75">
      <c r="A57" s="4" t="s">
        <v>39</v>
      </c>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row>
    <row r="58" spans="1:45" ht="12.75">
      <c r="A58" s="13" t="s">
        <v>40</v>
      </c>
      <c r="C58" s="15"/>
      <c r="D58" s="58">
        <v>0</v>
      </c>
      <c r="E58" s="58">
        <f>+D61</f>
        <v>0.4989548958333333</v>
      </c>
      <c r="F58" s="58">
        <f aca="true" t="shared" si="30" ref="F58:AC58">+E61</f>
        <v>2.2744230860605987</v>
      </c>
      <c r="G58" s="58">
        <f t="shared" si="30"/>
        <v>8.970552154762274</v>
      </c>
      <c r="H58" s="58">
        <f t="shared" si="30"/>
        <v>21.70729530401637</v>
      </c>
      <c r="I58" s="58">
        <f t="shared" si="30"/>
        <v>43.95594220895083</v>
      </c>
      <c r="J58" s="58">
        <f t="shared" si="30"/>
        <v>86.4271591325624</v>
      </c>
      <c r="K58" s="58">
        <f t="shared" si="30"/>
        <v>85.90558384590796</v>
      </c>
      <c r="L58" s="58">
        <f t="shared" si="30"/>
        <v>74.2576825633673</v>
      </c>
      <c r="M58" s="58">
        <f t="shared" si="30"/>
        <v>59.81734274663757</v>
      </c>
      <c r="N58" s="58">
        <f t="shared" si="30"/>
        <v>45.427193735212505</v>
      </c>
      <c r="O58" s="58">
        <f t="shared" si="30"/>
        <v>30.97855876505927</v>
      </c>
      <c r="P58" s="58">
        <f t="shared" si="30"/>
        <v>16.588642579285803</v>
      </c>
      <c r="Q58" s="58">
        <f t="shared" si="30"/>
        <v>2.171075174261638</v>
      </c>
      <c r="R58" s="58">
        <f t="shared" si="30"/>
        <v>0</v>
      </c>
      <c r="S58" s="58">
        <f t="shared" si="30"/>
        <v>0</v>
      </c>
      <c r="T58" s="58">
        <f t="shared" si="30"/>
        <v>0</v>
      </c>
      <c r="U58" s="58">
        <f t="shared" si="30"/>
        <v>0</v>
      </c>
      <c r="V58" s="58">
        <f t="shared" si="30"/>
        <v>0</v>
      </c>
      <c r="W58" s="58">
        <f t="shared" si="30"/>
        <v>0</v>
      </c>
      <c r="X58" s="58">
        <f t="shared" si="30"/>
        <v>0</v>
      </c>
      <c r="Y58" s="58">
        <f t="shared" si="30"/>
        <v>0</v>
      </c>
      <c r="Z58" s="58">
        <f t="shared" si="30"/>
        <v>0</v>
      </c>
      <c r="AA58" s="58">
        <f t="shared" si="30"/>
        <v>0</v>
      </c>
      <c r="AB58" s="58">
        <f t="shared" si="30"/>
        <v>0</v>
      </c>
      <c r="AC58" s="58">
        <f t="shared" si="30"/>
        <v>0</v>
      </c>
      <c r="AD58" s="58">
        <f aca="true" t="shared" si="31" ref="AD58:AM58">+AC61</f>
        <v>0</v>
      </c>
      <c r="AE58" s="58">
        <f t="shared" si="31"/>
        <v>0</v>
      </c>
      <c r="AF58" s="58">
        <f t="shared" si="31"/>
        <v>0</v>
      </c>
      <c r="AG58" s="58">
        <f t="shared" si="31"/>
        <v>0</v>
      </c>
      <c r="AH58" s="58">
        <f t="shared" si="31"/>
        <v>0</v>
      </c>
      <c r="AI58" s="58">
        <f t="shared" si="31"/>
        <v>0</v>
      </c>
      <c r="AJ58" s="58">
        <f t="shared" si="31"/>
        <v>0</v>
      </c>
      <c r="AK58" s="58">
        <f t="shared" si="31"/>
        <v>0</v>
      </c>
      <c r="AL58" s="58">
        <f t="shared" si="31"/>
        <v>0</v>
      </c>
      <c r="AM58" s="58">
        <f t="shared" si="31"/>
        <v>0</v>
      </c>
      <c r="AN58" s="58">
        <f aca="true" t="shared" si="32" ref="AN58:AS58">+AM61</f>
        <v>0</v>
      </c>
      <c r="AO58" s="58">
        <f t="shared" si="32"/>
        <v>0</v>
      </c>
      <c r="AP58" s="58">
        <f t="shared" si="32"/>
        <v>0</v>
      </c>
      <c r="AQ58" s="58">
        <f t="shared" si="32"/>
        <v>0</v>
      </c>
      <c r="AR58" s="58">
        <f t="shared" si="32"/>
        <v>0</v>
      </c>
      <c r="AS58" s="58">
        <f t="shared" si="32"/>
        <v>0</v>
      </c>
    </row>
    <row r="59" spans="1:45" ht="12.75">
      <c r="A59" s="13" t="s">
        <v>41</v>
      </c>
      <c r="C59" s="15"/>
      <c r="D59" s="58">
        <f>-D86</f>
        <v>0</v>
      </c>
      <c r="E59" s="58">
        <f aca="true" t="shared" si="33" ref="E59:AC59">-E86</f>
        <v>0</v>
      </c>
      <c r="F59" s="58">
        <f t="shared" si="33"/>
        <v>0</v>
      </c>
      <c r="G59" s="58">
        <f t="shared" si="33"/>
        <v>0</v>
      </c>
      <c r="H59" s="58">
        <f t="shared" si="33"/>
        <v>0</v>
      </c>
      <c r="I59" s="58">
        <f t="shared" si="33"/>
        <v>0</v>
      </c>
      <c r="J59" s="58">
        <f t="shared" si="33"/>
        <v>54.31835972189727</v>
      </c>
      <c r="K59" s="58">
        <f t="shared" si="33"/>
        <v>64.74553713379869</v>
      </c>
      <c r="L59" s="58">
        <f t="shared" si="33"/>
        <v>66.14486359328671</v>
      </c>
      <c r="M59" s="58">
        <f t="shared" si="33"/>
        <v>64.55512468455859</v>
      </c>
      <c r="N59" s="58">
        <f>-N86</f>
        <v>63.07361957867049</v>
      </c>
      <c r="O59" s="58">
        <f t="shared" si="33"/>
        <v>61.474922162564226</v>
      </c>
      <c r="P59" s="58">
        <f t="shared" si="33"/>
        <v>59.96425375806632</v>
      </c>
      <c r="Q59" s="58">
        <f t="shared" si="33"/>
        <v>46.17789967564509</v>
      </c>
      <c r="R59" s="58">
        <f t="shared" si="33"/>
        <v>42.469225043177204</v>
      </c>
      <c r="S59" s="58">
        <f t="shared" si="33"/>
        <v>40.94556081146817</v>
      </c>
      <c r="T59" s="58">
        <f t="shared" si="33"/>
        <v>39.42316353342514</v>
      </c>
      <c r="U59" s="58">
        <f t="shared" si="33"/>
        <v>37.88841819379085</v>
      </c>
      <c r="V59" s="58">
        <f t="shared" si="33"/>
        <v>36.351457324103244</v>
      </c>
      <c r="W59" s="58">
        <f t="shared" si="33"/>
        <v>34.81410236209789</v>
      </c>
      <c r="X59" s="58">
        <f t="shared" si="33"/>
        <v>33.2743364926834</v>
      </c>
      <c r="Y59" s="58">
        <f t="shared" si="33"/>
        <v>31.736286774143444</v>
      </c>
      <c r="Z59" s="58">
        <f t="shared" si="33"/>
        <v>30.199991504174882</v>
      </c>
      <c r="AA59" s="58">
        <f t="shared" si="33"/>
        <v>28.661368999816418</v>
      </c>
      <c r="AB59" s="58">
        <f t="shared" si="33"/>
        <v>27.122481119947633</v>
      </c>
      <c r="AC59" s="58">
        <f t="shared" si="33"/>
        <v>25.58103171181055</v>
      </c>
      <c r="AD59" s="58">
        <f aca="true" t="shared" si="34" ref="AD59:AM59">-AD86</f>
        <v>24.041676943742914</v>
      </c>
      <c r="AE59" s="58">
        <f t="shared" si="34"/>
        <v>22.50444797885893</v>
      </c>
      <c r="AF59" s="58">
        <f t="shared" si="34"/>
        <v>20.96471556875287</v>
      </c>
      <c r="AG59" s="58">
        <f t="shared" si="34"/>
        <v>19.424802210019454</v>
      </c>
      <c r="AH59" s="58">
        <f t="shared" si="34"/>
        <v>17.8821005294176</v>
      </c>
      <c r="AI59" s="58">
        <f t="shared" si="34"/>
        <v>16.34186982188879</v>
      </c>
      <c r="AJ59" s="58">
        <f t="shared" si="34"/>
        <v>14.804137308354797</v>
      </c>
      <c r="AK59" s="58">
        <f t="shared" si="34"/>
        <v>13.26355453342411</v>
      </c>
      <c r="AL59" s="58">
        <f t="shared" si="34"/>
        <v>11.722949038139868</v>
      </c>
      <c r="AM59" s="58">
        <f t="shared" si="34"/>
        <v>10.179365185741545</v>
      </c>
      <c r="AN59" s="58">
        <f aca="true" t="shared" si="35" ref="AN59:AS59">-AN86</f>
        <v>8.638540642950929</v>
      </c>
      <c r="AO59" s="58">
        <f t="shared" si="35"/>
        <v>7.100603750849414</v>
      </c>
      <c r="AP59" s="58">
        <f t="shared" si="35"/>
        <v>5.55961573840929</v>
      </c>
      <c r="AQ59" s="58">
        <f t="shared" si="35"/>
        <v>4.018537396051987</v>
      </c>
      <c r="AR59" s="58">
        <f t="shared" si="35"/>
        <v>2.46942244805614</v>
      </c>
      <c r="AS59" s="58">
        <f t="shared" si="35"/>
        <v>0.8454331307978447</v>
      </c>
    </row>
    <row r="60" spans="1:45" ht="12.75">
      <c r="A60" s="13" t="s">
        <v>44</v>
      </c>
      <c r="C60" s="15"/>
      <c r="D60" s="58">
        <f aca="true" t="shared" si="36" ref="D60:AS60">+D26</f>
        <v>0.4989548958333333</v>
      </c>
      <c r="E60" s="58">
        <f t="shared" si="36"/>
        <v>1.7754681902272655</v>
      </c>
      <c r="F60" s="58">
        <f t="shared" si="36"/>
        <v>6.696129068701675</v>
      </c>
      <c r="G60" s="58">
        <f t="shared" si="36"/>
        <v>12.736743149254094</v>
      </c>
      <c r="H60" s="58">
        <f t="shared" si="36"/>
        <v>22.24864690493446</v>
      </c>
      <c r="I60" s="58">
        <f t="shared" si="36"/>
        <v>42.47121692361156</v>
      </c>
      <c r="J60" s="58">
        <f t="shared" si="36"/>
        <v>53.79678443524283</v>
      </c>
      <c r="K60" s="58">
        <f t="shared" si="36"/>
        <v>53.09763585125803</v>
      </c>
      <c r="L60" s="58">
        <f t="shared" si="36"/>
        <v>51.70452377655699</v>
      </c>
      <c r="M60" s="58">
        <f t="shared" si="36"/>
        <v>50.164975673133526</v>
      </c>
      <c r="N60" s="58">
        <f t="shared" si="36"/>
        <v>48.62498460851725</v>
      </c>
      <c r="O60" s="58">
        <f t="shared" si="36"/>
        <v>47.08500597679076</v>
      </c>
      <c r="P60" s="58">
        <f t="shared" si="36"/>
        <v>45.546686353042155</v>
      </c>
      <c r="Q60" s="58">
        <f t="shared" si="36"/>
        <v>44.00682450138345</v>
      </c>
      <c r="R60" s="58">
        <f t="shared" si="36"/>
        <v>42.469225043177204</v>
      </c>
      <c r="S60" s="58">
        <f t="shared" si="36"/>
        <v>40.94556081146817</v>
      </c>
      <c r="T60" s="58">
        <f t="shared" si="36"/>
        <v>39.42316353342514</v>
      </c>
      <c r="U60" s="58">
        <f t="shared" si="36"/>
        <v>37.88841819379085</v>
      </c>
      <c r="V60" s="58">
        <f t="shared" si="36"/>
        <v>36.351457324103244</v>
      </c>
      <c r="W60" s="58">
        <f t="shared" si="36"/>
        <v>34.81410236209789</v>
      </c>
      <c r="X60" s="58">
        <f t="shared" si="36"/>
        <v>33.2743364926834</v>
      </c>
      <c r="Y60" s="58">
        <f t="shared" si="36"/>
        <v>31.736286774143444</v>
      </c>
      <c r="Z60" s="58">
        <f t="shared" si="36"/>
        <v>30.199991504174882</v>
      </c>
      <c r="AA60" s="58">
        <f t="shared" si="36"/>
        <v>28.661368999816418</v>
      </c>
      <c r="AB60" s="58">
        <f t="shared" si="36"/>
        <v>27.122481119947633</v>
      </c>
      <c r="AC60" s="58">
        <f t="shared" si="36"/>
        <v>25.58103171181055</v>
      </c>
      <c r="AD60" s="58">
        <f t="shared" si="36"/>
        <v>24.041676943742914</v>
      </c>
      <c r="AE60" s="58">
        <f t="shared" si="36"/>
        <v>22.50444797885893</v>
      </c>
      <c r="AF60" s="58">
        <f t="shared" si="36"/>
        <v>20.96471556875287</v>
      </c>
      <c r="AG60" s="58">
        <f t="shared" si="36"/>
        <v>19.424802210019454</v>
      </c>
      <c r="AH60" s="58">
        <f t="shared" si="36"/>
        <v>17.8821005294176</v>
      </c>
      <c r="AI60" s="58">
        <f t="shared" si="36"/>
        <v>16.34186982188879</v>
      </c>
      <c r="AJ60" s="58">
        <f t="shared" si="36"/>
        <v>14.804137308354797</v>
      </c>
      <c r="AK60" s="58">
        <f t="shared" si="36"/>
        <v>13.26355453342411</v>
      </c>
      <c r="AL60" s="58">
        <f t="shared" si="36"/>
        <v>11.722949038139868</v>
      </c>
      <c r="AM60" s="58">
        <f t="shared" si="36"/>
        <v>10.179365185741545</v>
      </c>
      <c r="AN60" s="58">
        <f t="shared" si="36"/>
        <v>8.638540642950929</v>
      </c>
      <c r="AO60" s="58">
        <f t="shared" si="36"/>
        <v>7.100603750849414</v>
      </c>
      <c r="AP60" s="58">
        <f t="shared" si="36"/>
        <v>5.55961573840929</v>
      </c>
      <c r="AQ60" s="58">
        <f t="shared" si="36"/>
        <v>4.018537396051987</v>
      </c>
      <c r="AR60" s="58">
        <f t="shared" si="36"/>
        <v>2.46942244805614</v>
      </c>
      <c r="AS60" s="58">
        <f t="shared" si="36"/>
        <v>0.8454331307978447</v>
      </c>
    </row>
    <row r="61" spans="1:45" ht="13.5" thickBot="1">
      <c r="A61" s="4" t="s">
        <v>43</v>
      </c>
      <c r="C61" s="15"/>
      <c r="D61" s="94">
        <f>+D58-D59+D60</f>
        <v>0.4989548958333333</v>
      </c>
      <c r="E61" s="94">
        <f aca="true" t="shared" si="37" ref="E61:AC61">+E58-E59+E60</f>
        <v>2.2744230860605987</v>
      </c>
      <c r="F61" s="94">
        <f t="shared" si="37"/>
        <v>8.970552154762274</v>
      </c>
      <c r="G61" s="94">
        <f t="shared" si="37"/>
        <v>21.70729530401637</v>
      </c>
      <c r="H61" s="94">
        <f t="shared" si="37"/>
        <v>43.95594220895083</v>
      </c>
      <c r="I61" s="94">
        <f t="shared" si="37"/>
        <v>86.4271591325624</v>
      </c>
      <c r="J61" s="94">
        <f t="shared" si="37"/>
        <v>85.90558384590796</v>
      </c>
      <c r="K61" s="94">
        <f t="shared" si="37"/>
        <v>74.2576825633673</v>
      </c>
      <c r="L61" s="94">
        <f t="shared" si="37"/>
        <v>59.81734274663757</v>
      </c>
      <c r="M61" s="94">
        <f t="shared" si="37"/>
        <v>45.427193735212505</v>
      </c>
      <c r="N61" s="94">
        <f t="shared" si="37"/>
        <v>30.97855876505927</v>
      </c>
      <c r="O61" s="94">
        <f t="shared" si="37"/>
        <v>16.588642579285803</v>
      </c>
      <c r="P61" s="94">
        <f t="shared" si="37"/>
        <v>2.171075174261638</v>
      </c>
      <c r="Q61" s="94">
        <f t="shared" si="37"/>
        <v>0</v>
      </c>
      <c r="R61" s="94">
        <f t="shared" si="37"/>
        <v>0</v>
      </c>
      <c r="S61" s="94">
        <f t="shared" si="37"/>
        <v>0</v>
      </c>
      <c r="T61" s="94">
        <f t="shared" si="37"/>
        <v>0</v>
      </c>
      <c r="U61" s="94">
        <f t="shared" si="37"/>
        <v>0</v>
      </c>
      <c r="V61" s="94">
        <f t="shared" si="37"/>
        <v>0</v>
      </c>
      <c r="W61" s="94">
        <f t="shared" si="37"/>
        <v>0</v>
      </c>
      <c r="X61" s="94">
        <f t="shared" si="37"/>
        <v>0</v>
      </c>
      <c r="Y61" s="94">
        <f t="shared" si="37"/>
        <v>0</v>
      </c>
      <c r="Z61" s="94">
        <f t="shared" si="37"/>
        <v>0</v>
      </c>
      <c r="AA61" s="94">
        <f t="shared" si="37"/>
        <v>0</v>
      </c>
      <c r="AB61" s="94">
        <f t="shared" si="37"/>
        <v>0</v>
      </c>
      <c r="AC61" s="94">
        <f t="shared" si="37"/>
        <v>0</v>
      </c>
      <c r="AD61" s="94">
        <f aca="true" t="shared" si="38" ref="AD61:AM61">+AD58-AD59+AD60</f>
        <v>0</v>
      </c>
      <c r="AE61" s="94">
        <f t="shared" si="38"/>
        <v>0</v>
      </c>
      <c r="AF61" s="94">
        <f t="shared" si="38"/>
        <v>0</v>
      </c>
      <c r="AG61" s="94">
        <f t="shared" si="38"/>
        <v>0</v>
      </c>
      <c r="AH61" s="94">
        <f t="shared" si="38"/>
        <v>0</v>
      </c>
      <c r="AI61" s="94">
        <f t="shared" si="38"/>
        <v>0</v>
      </c>
      <c r="AJ61" s="94">
        <f t="shared" si="38"/>
        <v>0</v>
      </c>
      <c r="AK61" s="94">
        <f t="shared" si="38"/>
        <v>0</v>
      </c>
      <c r="AL61" s="94">
        <f t="shared" si="38"/>
        <v>0</v>
      </c>
      <c r="AM61" s="94">
        <f t="shared" si="38"/>
        <v>0</v>
      </c>
      <c r="AN61" s="94">
        <f aca="true" t="shared" si="39" ref="AN61:AS61">+AN58-AN59+AN60</f>
        <v>0</v>
      </c>
      <c r="AO61" s="94">
        <f t="shared" si="39"/>
        <v>0</v>
      </c>
      <c r="AP61" s="94">
        <f t="shared" si="39"/>
        <v>0</v>
      </c>
      <c r="AQ61" s="94">
        <f t="shared" si="39"/>
        <v>0</v>
      </c>
      <c r="AR61" s="94">
        <f t="shared" si="39"/>
        <v>0</v>
      </c>
      <c r="AS61" s="94">
        <f t="shared" si="39"/>
        <v>0</v>
      </c>
    </row>
    <row r="62" ht="13.5" thickTop="1">
      <c r="A62" s="4"/>
    </row>
    <row r="63" spans="1:45" ht="12.75">
      <c r="A63" s="4"/>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row>
    <row r="64" ht="12.75">
      <c r="A64" s="4"/>
    </row>
    <row r="65" spans="1:45" ht="12.75">
      <c r="A65" s="5" t="s">
        <v>57</v>
      </c>
      <c r="C65" s="8">
        <f aca="true" t="shared" si="40" ref="C65:AH65">+C36-C46</f>
        <v>0</v>
      </c>
      <c r="D65" s="58">
        <f t="shared" si="40"/>
        <v>0</v>
      </c>
      <c r="E65" s="58">
        <f t="shared" si="40"/>
        <v>0</v>
      </c>
      <c r="F65" s="58">
        <f t="shared" si="40"/>
        <v>0</v>
      </c>
      <c r="G65" s="58">
        <f t="shared" si="40"/>
        <v>0</v>
      </c>
      <c r="H65" s="58">
        <f t="shared" si="40"/>
        <v>0</v>
      </c>
      <c r="I65" s="58">
        <f t="shared" si="40"/>
        <v>0</v>
      </c>
      <c r="J65" s="58">
        <f t="shared" si="40"/>
        <v>3.080181859587116</v>
      </c>
      <c r="K65" s="58">
        <f t="shared" si="40"/>
        <v>12.074556421767262</v>
      </c>
      <c r="L65" s="58">
        <f t="shared" si="40"/>
        <v>11.760802536650843</v>
      </c>
      <c r="M65" s="58">
        <f t="shared" si="40"/>
        <v>11.614351335883235</v>
      </c>
      <c r="N65" s="58">
        <f t="shared" si="40"/>
        <v>11.272946939353757</v>
      </c>
      <c r="O65" s="58">
        <f t="shared" si="40"/>
        <v>11.12727182409208</v>
      </c>
      <c r="P65" s="58">
        <f t="shared" si="40"/>
        <v>10.889425977993573</v>
      </c>
      <c r="Q65" s="58">
        <f t="shared" si="40"/>
        <v>10.647481954484626</v>
      </c>
      <c r="R65" s="58">
        <f t="shared" si="40"/>
        <v>10.550859170337931</v>
      </c>
      <c r="S65" s="58">
        <f t="shared" si="40"/>
        <v>11.17877947249686</v>
      </c>
      <c r="T65" s="58">
        <f t="shared" si="40"/>
        <v>11.161242435291369</v>
      </c>
      <c r="U65" s="58">
        <f t="shared" si="40"/>
        <v>11.01837237594957</v>
      </c>
      <c r="V65" s="58">
        <f t="shared" si="40"/>
        <v>10.862537582607182</v>
      </c>
      <c r="W65" s="58">
        <f t="shared" si="40"/>
        <v>10.695067503429682</v>
      </c>
      <c r="X65" s="58">
        <f t="shared" si="40"/>
        <v>10.388739114012026</v>
      </c>
      <c r="Y65" s="58">
        <f t="shared" si="40"/>
        <v>10.328394557589567</v>
      </c>
      <c r="Z65" s="58">
        <f t="shared" si="40"/>
        <v>10.131582308708614</v>
      </c>
      <c r="AA65" s="58">
        <f t="shared" si="40"/>
        <v>9.925967191118087</v>
      </c>
      <c r="AB65" s="58">
        <f t="shared" si="40"/>
        <v>9.712589679420534</v>
      </c>
      <c r="AC65" s="58">
        <f t="shared" si="40"/>
        <v>9.347078914620726</v>
      </c>
      <c r="AD65" s="58">
        <f t="shared" si="40"/>
        <v>9.264452967807827</v>
      </c>
      <c r="AE65" s="58">
        <f t="shared" si="40"/>
        <v>9.03163903095136</v>
      </c>
      <c r="AF65" s="58">
        <f t="shared" si="40"/>
        <v>8.792743095244399</v>
      </c>
      <c r="AG65" s="58">
        <f t="shared" si="40"/>
        <v>8.548633988141122</v>
      </c>
      <c r="AH65" s="58">
        <f t="shared" si="40"/>
        <v>8.135685501345307</v>
      </c>
      <c r="AI65" s="58">
        <f aca="true" t="shared" si="41" ref="AI65:AS65">+AI36-AI46</f>
        <v>8.045819407540884</v>
      </c>
      <c r="AJ65" s="58">
        <f t="shared" si="41"/>
        <v>7.788813117674717</v>
      </c>
      <c r="AK65" s="58">
        <f t="shared" si="41"/>
        <v>7.521028085250332</v>
      </c>
      <c r="AL65" s="58">
        <f t="shared" si="41"/>
        <v>7.262603546098719</v>
      </c>
      <c r="AM65" s="58">
        <f t="shared" si="41"/>
        <v>6.808903587701584</v>
      </c>
      <c r="AN65" s="58">
        <f t="shared" si="41"/>
        <v>6.722720597096096</v>
      </c>
      <c r="AO65" s="58">
        <f t="shared" si="41"/>
        <v>6.449273490702624</v>
      </c>
      <c r="AP65" s="58">
        <f t="shared" si="41"/>
        <v>6.172633550121562</v>
      </c>
      <c r="AQ65" s="58">
        <f t="shared" si="41"/>
        <v>5.893547872119033</v>
      </c>
      <c r="AR65" s="58">
        <f t="shared" si="41"/>
        <v>5.115247155099488</v>
      </c>
      <c r="AS65" s="58">
        <f t="shared" si="41"/>
        <v>0</v>
      </c>
    </row>
    <row r="66" spans="1:45" ht="12.75">
      <c r="A66" s="5" t="s">
        <v>34</v>
      </c>
      <c r="C66" s="8"/>
      <c r="D66" s="114">
        <f>IF(D43&gt;0,+D53/(D53+D48),0)</f>
        <v>1</v>
      </c>
      <c r="E66" s="114">
        <f aca="true" t="shared" si="42" ref="E66:AS66">IF(E43&gt;0,+E53/(E53+E48),0)</f>
        <v>1</v>
      </c>
      <c r="F66" s="114">
        <f t="shared" si="42"/>
        <v>1</v>
      </c>
      <c r="G66" s="114">
        <f t="shared" si="42"/>
        <v>0.29999996914915183</v>
      </c>
      <c r="H66" s="114">
        <f t="shared" si="42"/>
        <v>0.29999995416500996</v>
      </c>
      <c r="I66" s="114">
        <f t="shared" si="42"/>
        <v>0.3043923391543797</v>
      </c>
      <c r="J66" s="114">
        <f t="shared" si="42"/>
        <v>0.3</v>
      </c>
      <c r="K66" s="114">
        <f t="shared" si="42"/>
        <v>0.3000000000000001</v>
      </c>
      <c r="L66" s="114">
        <f t="shared" si="42"/>
        <v>0.3</v>
      </c>
      <c r="M66" s="114">
        <f t="shared" si="42"/>
        <v>0.3</v>
      </c>
      <c r="N66" s="114">
        <f t="shared" si="42"/>
        <v>0.3000000000000002</v>
      </c>
      <c r="O66" s="114">
        <f t="shared" si="42"/>
        <v>0.30000000000000004</v>
      </c>
      <c r="P66" s="114">
        <f t="shared" si="42"/>
        <v>0.3</v>
      </c>
      <c r="Q66" s="114">
        <f t="shared" si="42"/>
        <v>0.30000000000000004</v>
      </c>
      <c r="R66" s="114">
        <f t="shared" si="42"/>
        <v>0.3</v>
      </c>
      <c r="S66" s="114">
        <f t="shared" si="42"/>
        <v>0.3000000000000001</v>
      </c>
      <c r="T66" s="114">
        <f t="shared" si="42"/>
        <v>0.3000000000000001</v>
      </c>
      <c r="U66" s="114">
        <f t="shared" si="42"/>
        <v>0.3</v>
      </c>
      <c r="V66" s="114">
        <f t="shared" si="42"/>
        <v>0.3</v>
      </c>
      <c r="W66" s="114">
        <f t="shared" si="42"/>
        <v>0.3000000000000001</v>
      </c>
      <c r="X66" s="114">
        <f t="shared" si="42"/>
        <v>0.3000000000000001</v>
      </c>
      <c r="Y66" s="114">
        <f t="shared" si="42"/>
        <v>0.3000000000000001</v>
      </c>
      <c r="Z66" s="114">
        <f t="shared" si="42"/>
        <v>0.3</v>
      </c>
      <c r="AA66" s="114">
        <f t="shared" si="42"/>
        <v>0.30000000000000016</v>
      </c>
      <c r="AB66" s="114">
        <f t="shared" si="42"/>
        <v>0.3000000000000001</v>
      </c>
      <c r="AC66" s="114">
        <f t="shared" si="42"/>
        <v>0.30000000000000016</v>
      </c>
      <c r="AD66" s="114">
        <f t="shared" si="42"/>
        <v>0.30000000000000004</v>
      </c>
      <c r="AE66" s="114">
        <f t="shared" si="42"/>
        <v>0.30000000000000004</v>
      </c>
      <c r="AF66" s="114">
        <f t="shared" si="42"/>
        <v>0.30000000000000004</v>
      </c>
      <c r="AG66" s="114">
        <f t="shared" si="42"/>
        <v>0.30000000000000004</v>
      </c>
      <c r="AH66" s="114">
        <f t="shared" si="42"/>
        <v>0.3</v>
      </c>
      <c r="AI66" s="114">
        <f t="shared" si="42"/>
        <v>0.30000000000000004</v>
      </c>
      <c r="AJ66" s="114">
        <f t="shared" si="42"/>
        <v>0.3000000000000001</v>
      </c>
      <c r="AK66" s="114">
        <f t="shared" si="42"/>
        <v>0.30000000000000004</v>
      </c>
      <c r="AL66" s="114">
        <f t="shared" si="42"/>
        <v>0.3000000000000001</v>
      </c>
      <c r="AM66" s="114">
        <f t="shared" si="42"/>
        <v>0.30000000000000004</v>
      </c>
      <c r="AN66" s="114">
        <f t="shared" si="42"/>
        <v>0.30000000000000004</v>
      </c>
      <c r="AO66" s="114">
        <f t="shared" si="42"/>
        <v>0.3000000000000001</v>
      </c>
      <c r="AP66" s="114">
        <f t="shared" si="42"/>
        <v>0.3000000000000001</v>
      </c>
      <c r="AQ66" s="114">
        <f t="shared" si="42"/>
        <v>0.30000000000000004</v>
      </c>
      <c r="AR66" s="114">
        <f t="shared" si="42"/>
        <v>0.3</v>
      </c>
      <c r="AS66" s="114">
        <f t="shared" si="42"/>
        <v>0</v>
      </c>
    </row>
    <row r="67" spans="1:45" ht="12.75">
      <c r="A67" s="5" t="s">
        <v>37</v>
      </c>
      <c r="D67" s="114">
        <f>IF(D55&gt;0,+D48/(D48+D53),0)</f>
        <v>0</v>
      </c>
      <c r="E67" s="114">
        <f aca="true" t="shared" si="43" ref="E67:AS67">IF(E55&gt;0,+E48/(E48+E53),0)</f>
        <v>0</v>
      </c>
      <c r="F67" s="114">
        <f t="shared" si="43"/>
        <v>0</v>
      </c>
      <c r="G67" s="114">
        <f t="shared" si="43"/>
        <v>0.7000000308508482</v>
      </c>
      <c r="H67" s="114">
        <f t="shared" si="43"/>
        <v>0.7000000458349901</v>
      </c>
      <c r="I67" s="114">
        <f t="shared" si="43"/>
        <v>0.6956076608456203</v>
      </c>
      <c r="J67" s="114">
        <f t="shared" si="43"/>
        <v>0.7</v>
      </c>
      <c r="K67" s="114">
        <f t="shared" si="43"/>
        <v>0.7</v>
      </c>
      <c r="L67" s="114">
        <f t="shared" si="43"/>
        <v>0.7000000000000001</v>
      </c>
      <c r="M67" s="114">
        <f t="shared" si="43"/>
        <v>0.7</v>
      </c>
      <c r="N67" s="114">
        <f t="shared" si="43"/>
        <v>0.6999999999999998</v>
      </c>
      <c r="O67" s="114">
        <f t="shared" si="43"/>
        <v>0.7</v>
      </c>
      <c r="P67" s="114">
        <f t="shared" si="43"/>
        <v>0.7</v>
      </c>
      <c r="Q67" s="114">
        <f t="shared" si="43"/>
        <v>0.7</v>
      </c>
      <c r="R67" s="114">
        <f t="shared" si="43"/>
        <v>0.7000000000000001</v>
      </c>
      <c r="S67" s="114">
        <f t="shared" si="43"/>
        <v>0.6999999999999998</v>
      </c>
      <c r="T67" s="114">
        <f t="shared" si="43"/>
        <v>0.7</v>
      </c>
      <c r="U67" s="114">
        <f t="shared" si="43"/>
        <v>0.7</v>
      </c>
      <c r="V67" s="114">
        <f t="shared" si="43"/>
        <v>0.7000000000000002</v>
      </c>
      <c r="W67" s="114">
        <f t="shared" si="43"/>
        <v>0.6999999999999997</v>
      </c>
      <c r="X67" s="114">
        <f t="shared" si="43"/>
        <v>0.6999999999999998</v>
      </c>
      <c r="Y67" s="114">
        <f t="shared" si="43"/>
        <v>0.7</v>
      </c>
      <c r="Z67" s="114">
        <f t="shared" si="43"/>
        <v>0.7000000000000001</v>
      </c>
      <c r="AA67" s="114">
        <f t="shared" si="43"/>
        <v>0.6999999999999998</v>
      </c>
      <c r="AB67" s="114">
        <f t="shared" si="43"/>
        <v>0.7</v>
      </c>
      <c r="AC67" s="114">
        <f t="shared" si="43"/>
        <v>0.6999999999999998</v>
      </c>
      <c r="AD67" s="114">
        <f t="shared" si="43"/>
        <v>0.7</v>
      </c>
      <c r="AE67" s="114">
        <f t="shared" si="43"/>
        <v>0.7</v>
      </c>
      <c r="AF67" s="114">
        <f t="shared" si="43"/>
        <v>0.7</v>
      </c>
      <c r="AG67" s="114">
        <f t="shared" si="43"/>
        <v>0.7</v>
      </c>
      <c r="AH67" s="114">
        <f t="shared" si="43"/>
        <v>0.7</v>
      </c>
      <c r="AI67" s="114">
        <f t="shared" si="43"/>
        <v>0.7</v>
      </c>
      <c r="AJ67" s="114">
        <f t="shared" si="43"/>
        <v>0.6999999999999998</v>
      </c>
      <c r="AK67" s="114">
        <f t="shared" si="43"/>
        <v>0.7</v>
      </c>
      <c r="AL67" s="114">
        <f t="shared" si="43"/>
        <v>0.6999999999999998</v>
      </c>
      <c r="AM67" s="114">
        <f t="shared" si="43"/>
        <v>0.7</v>
      </c>
      <c r="AN67" s="114">
        <f t="shared" si="43"/>
        <v>0.7</v>
      </c>
      <c r="AO67" s="114">
        <f t="shared" si="43"/>
        <v>0.6999999999999998</v>
      </c>
      <c r="AP67" s="114">
        <f t="shared" si="43"/>
        <v>0.6999999999999998</v>
      </c>
      <c r="AQ67" s="114">
        <f t="shared" si="43"/>
        <v>0.7</v>
      </c>
      <c r="AR67" s="114">
        <f t="shared" si="43"/>
        <v>0.7</v>
      </c>
      <c r="AS67" s="114">
        <f t="shared" si="43"/>
        <v>0</v>
      </c>
    </row>
    <row r="68" s="9" customFormat="1" ht="12.75">
      <c r="A68" s="11"/>
    </row>
    <row r="70" spans="4:45" ht="12.75">
      <c r="D70" s="26" t="str">
        <f>'III. Input Tab'!C17</f>
        <v>Construct</v>
      </c>
      <c r="E70" s="26" t="str">
        <f>'III. Input Tab'!D17</f>
        <v>Construct</v>
      </c>
      <c r="F70" s="26" t="str">
        <f>'III. Input Tab'!E17</f>
        <v>Construct</v>
      </c>
      <c r="G70" s="26" t="str">
        <f>'III. Input Tab'!F17</f>
        <v>Construct</v>
      </c>
      <c r="H70" s="26" t="str">
        <f>'III. Input Tab'!G17</f>
        <v>Construct</v>
      </c>
      <c r="I70" s="26" t="str">
        <f>'III. Input Tab'!H17</f>
        <v>Construct</v>
      </c>
      <c r="J70" s="26">
        <f>'III. Input Tab'!I17</f>
      </c>
      <c r="K70" s="26">
        <f>'III. Input Tab'!J17</f>
      </c>
      <c r="L70" s="26">
        <f>'III. Input Tab'!K17</f>
      </c>
      <c r="M70" s="26">
        <f>'III. Input Tab'!L17</f>
      </c>
      <c r="N70" s="26">
        <f>'III. Input Tab'!M17</f>
      </c>
      <c r="O70" s="26">
        <f>'III. Input Tab'!N17</f>
      </c>
      <c r="P70" s="26">
        <f>'III. Input Tab'!O17</f>
      </c>
      <c r="Q70" s="26">
        <f>'III. Input Tab'!P17</f>
      </c>
      <c r="R70" s="26">
        <f>'III. Input Tab'!Q17</f>
      </c>
      <c r="S70" s="26">
        <f>'III. Input Tab'!R17</f>
      </c>
      <c r="T70" s="26">
        <f>'III. Input Tab'!S17</f>
      </c>
      <c r="U70" s="26">
        <f>'III. Input Tab'!T17</f>
      </c>
      <c r="V70" s="26">
        <f>'III. Input Tab'!U17</f>
      </c>
      <c r="W70" s="26">
        <f>'III. Input Tab'!V17</f>
      </c>
      <c r="X70" s="26">
        <f>'III. Input Tab'!W17</f>
      </c>
      <c r="Y70" s="26">
        <f>'III. Input Tab'!X17</f>
      </c>
      <c r="Z70" s="26">
        <f>'III. Input Tab'!Y17</f>
      </c>
      <c r="AA70" s="26">
        <f>'III. Input Tab'!Z17</f>
      </c>
      <c r="AB70" s="26">
        <f>'III. Input Tab'!AA17</f>
      </c>
      <c r="AC70" s="26">
        <f>'III. Input Tab'!AB17</f>
      </c>
      <c r="AD70" s="26">
        <f>'III. Input Tab'!AC17</f>
      </c>
      <c r="AE70" s="26">
        <f>'III. Input Tab'!AD17</f>
      </c>
      <c r="AF70" s="26">
        <f>'III. Input Tab'!AE17</f>
      </c>
      <c r="AG70" s="26">
        <f>'III. Input Tab'!AF17</f>
      </c>
      <c r="AH70" s="26">
        <f>'III. Input Tab'!AG17</f>
      </c>
      <c r="AI70" s="26">
        <f>'III. Input Tab'!AH17</f>
      </c>
      <c r="AJ70" s="26">
        <f>'III. Input Tab'!AI17</f>
      </c>
      <c r="AK70" s="26">
        <f>'III. Input Tab'!AJ17</f>
      </c>
      <c r="AL70" s="26">
        <f>'III. Input Tab'!AK17</f>
      </c>
      <c r="AM70" s="26">
        <f>'III. Input Tab'!AL17</f>
      </c>
      <c r="AN70" s="26">
        <f>'III. Input Tab'!AM17</f>
      </c>
      <c r="AO70" s="26">
        <f>'III. Input Tab'!AN17</f>
      </c>
      <c r="AP70" s="26">
        <f>'III. Input Tab'!AO17</f>
      </c>
      <c r="AQ70" s="26">
        <f>'III. Input Tab'!AP17</f>
      </c>
      <c r="AR70" s="26">
        <f>'III. Input Tab'!AQ17</f>
      </c>
      <c r="AS70" s="26">
        <f>'III. Input Tab'!AR17</f>
      </c>
    </row>
    <row r="71" spans="1:45" ht="12.75">
      <c r="A71" s="11" t="s">
        <v>65</v>
      </c>
      <c r="D71" s="42">
        <f>'III. Input Tab'!C18</f>
        <v>0</v>
      </c>
      <c r="E71" s="42">
        <f>'III. Input Tab'!D18</f>
        <v>0</v>
      </c>
      <c r="F71" s="42">
        <f>'III. Input Tab'!E18</f>
        <v>0</v>
      </c>
      <c r="G71" s="42">
        <f>'III. Input Tab'!F18</f>
        <v>0</v>
      </c>
      <c r="H71" s="42">
        <f>'III. Input Tab'!G18</f>
        <v>0</v>
      </c>
      <c r="I71" s="42">
        <f>'III. Input Tab'!H18</f>
        <v>0</v>
      </c>
      <c r="J71" s="42">
        <f>'III. Input Tab'!I18</f>
        <v>1</v>
      </c>
      <c r="K71" s="42">
        <f>'III. Input Tab'!J18</f>
        <v>2</v>
      </c>
      <c r="L71" s="42">
        <f>'III. Input Tab'!K18</f>
        <v>3</v>
      </c>
      <c r="M71" s="42">
        <f>'III. Input Tab'!L18</f>
        <v>4</v>
      </c>
      <c r="N71" s="42">
        <f>'III. Input Tab'!M18</f>
        <v>5</v>
      </c>
      <c r="O71" s="42">
        <f>'III. Input Tab'!N18</f>
        <v>6</v>
      </c>
      <c r="P71" s="42">
        <f>'III. Input Tab'!O18</f>
        <v>7</v>
      </c>
      <c r="Q71" s="42">
        <f>'III. Input Tab'!P18</f>
        <v>8</v>
      </c>
      <c r="R71" s="42">
        <f>'III. Input Tab'!Q18</f>
        <v>9</v>
      </c>
      <c r="S71" s="42">
        <f>'III. Input Tab'!R18</f>
        <v>10</v>
      </c>
      <c r="T71" s="42">
        <f>'III. Input Tab'!S18</f>
        <v>11</v>
      </c>
      <c r="U71" s="42">
        <f>'III. Input Tab'!T18</f>
        <v>12</v>
      </c>
      <c r="V71" s="42">
        <f>'III. Input Tab'!U18</f>
        <v>13</v>
      </c>
      <c r="W71" s="42">
        <f>'III. Input Tab'!V18</f>
        <v>14</v>
      </c>
      <c r="X71" s="42">
        <f>'III. Input Tab'!W18</f>
        <v>15</v>
      </c>
      <c r="Y71" s="42">
        <f>'III. Input Tab'!X18</f>
        <v>16</v>
      </c>
      <c r="Z71" s="42">
        <f>'III. Input Tab'!Y18</f>
        <v>17</v>
      </c>
      <c r="AA71" s="42">
        <f>'III. Input Tab'!Z18</f>
        <v>18</v>
      </c>
      <c r="AB71" s="42">
        <f>'III. Input Tab'!AA18</f>
        <v>19</v>
      </c>
      <c r="AC71" s="42">
        <f>'III. Input Tab'!AB18</f>
        <v>20</v>
      </c>
      <c r="AD71" s="42">
        <f>'III. Input Tab'!AC18</f>
        <v>21</v>
      </c>
      <c r="AE71" s="42">
        <f>'III. Input Tab'!AD18</f>
        <v>22</v>
      </c>
      <c r="AF71" s="42">
        <f>'III. Input Tab'!AE18</f>
        <v>23</v>
      </c>
      <c r="AG71" s="42">
        <f>'III. Input Tab'!AF18</f>
        <v>24</v>
      </c>
      <c r="AH71" s="42">
        <f>'III. Input Tab'!AG18</f>
        <v>25</v>
      </c>
      <c r="AI71" s="42">
        <f>'III. Input Tab'!AH18</f>
        <v>26</v>
      </c>
      <c r="AJ71" s="42">
        <f>'III. Input Tab'!AI18</f>
        <v>27</v>
      </c>
      <c r="AK71" s="42">
        <f>'III. Input Tab'!AJ18</f>
        <v>28</v>
      </c>
      <c r="AL71" s="42">
        <f>'III. Input Tab'!AK18</f>
        <v>29</v>
      </c>
      <c r="AM71" s="42">
        <f>'III. Input Tab'!AL18</f>
        <v>30</v>
      </c>
      <c r="AN71" s="42">
        <f>'III. Input Tab'!AM18</f>
        <v>31</v>
      </c>
      <c r="AO71" s="42">
        <f>'III. Input Tab'!AN18</f>
        <v>32</v>
      </c>
      <c r="AP71" s="42">
        <f>'III. Input Tab'!AO18</f>
        <v>33</v>
      </c>
      <c r="AQ71" s="42">
        <f>'III. Input Tab'!AP18</f>
        <v>34</v>
      </c>
      <c r="AR71" s="42">
        <f>'III. Input Tab'!AQ18</f>
        <v>35</v>
      </c>
      <c r="AS71" s="42">
        <f>'III. Input Tab'!AR18</f>
        <v>36</v>
      </c>
    </row>
    <row r="72" spans="1:45" ht="12.75">
      <c r="A72" s="4" t="str">
        <f>+A3</f>
        <v>CAD Millions</v>
      </c>
      <c r="D72" s="6">
        <f aca="true" t="shared" si="44" ref="D72:AS72">D8</f>
        <v>2011</v>
      </c>
      <c r="E72" s="6">
        <f t="shared" si="44"/>
        <v>2012</v>
      </c>
      <c r="F72" s="6">
        <f t="shared" si="44"/>
        <v>2013</v>
      </c>
      <c r="G72" s="6">
        <f t="shared" si="44"/>
        <v>2014</v>
      </c>
      <c r="H72" s="6">
        <f t="shared" si="44"/>
        <v>2015</v>
      </c>
      <c r="I72" s="6">
        <f t="shared" si="44"/>
        <v>2016</v>
      </c>
      <c r="J72" s="6">
        <f t="shared" si="44"/>
        <v>2017</v>
      </c>
      <c r="K72" s="6">
        <f t="shared" si="44"/>
        <v>2018</v>
      </c>
      <c r="L72" s="6">
        <f t="shared" si="44"/>
        <v>2019</v>
      </c>
      <c r="M72" s="6">
        <f t="shared" si="44"/>
        <v>2020</v>
      </c>
      <c r="N72" s="6">
        <f t="shared" si="44"/>
        <v>2021</v>
      </c>
      <c r="O72" s="6">
        <f t="shared" si="44"/>
        <v>2022</v>
      </c>
      <c r="P72" s="6">
        <f t="shared" si="44"/>
        <v>2023</v>
      </c>
      <c r="Q72" s="6">
        <f t="shared" si="44"/>
        <v>2024</v>
      </c>
      <c r="R72" s="6">
        <f t="shared" si="44"/>
        <v>2025</v>
      </c>
      <c r="S72" s="6">
        <f t="shared" si="44"/>
        <v>2026</v>
      </c>
      <c r="T72" s="6">
        <f t="shared" si="44"/>
        <v>2027</v>
      </c>
      <c r="U72" s="6">
        <f t="shared" si="44"/>
        <v>2028</v>
      </c>
      <c r="V72" s="6">
        <f t="shared" si="44"/>
        <v>2029</v>
      </c>
      <c r="W72" s="6">
        <f t="shared" si="44"/>
        <v>2030</v>
      </c>
      <c r="X72" s="6">
        <f t="shared" si="44"/>
        <v>2031</v>
      </c>
      <c r="Y72" s="6">
        <f t="shared" si="44"/>
        <v>2032</v>
      </c>
      <c r="Z72" s="6">
        <f t="shared" si="44"/>
        <v>2033</v>
      </c>
      <c r="AA72" s="6">
        <f t="shared" si="44"/>
        <v>2034</v>
      </c>
      <c r="AB72" s="6">
        <f t="shared" si="44"/>
        <v>2035</v>
      </c>
      <c r="AC72" s="6">
        <f t="shared" si="44"/>
        <v>2036</v>
      </c>
      <c r="AD72" s="6">
        <f t="shared" si="44"/>
        <v>2037</v>
      </c>
      <c r="AE72" s="6">
        <f t="shared" si="44"/>
        <v>2038</v>
      </c>
      <c r="AF72" s="6">
        <f t="shared" si="44"/>
        <v>2039</v>
      </c>
      <c r="AG72" s="6">
        <f t="shared" si="44"/>
        <v>2040</v>
      </c>
      <c r="AH72" s="6">
        <f t="shared" si="44"/>
        <v>2041</v>
      </c>
      <c r="AI72" s="6">
        <f t="shared" si="44"/>
        <v>2042</v>
      </c>
      <c r="AJ72" s="6">
        <f t="shared" si="44"/>
        <v>2043</v>
      </c>
      <c r="AK72" s="6">
        <f t="shared" si="44"/>
        <v>2044</v>
      </c>
      <c r="AL72" s="6">
        <f t="shared" si="44"/>
        <v>2045</v>
      </c>
      <c r="AM72" s="6">
        <f t="shared" si="44"/>
        <v>2046</v>
      </c>
      <c r="AN72" s="6">
        <f t="shared" si="44"/>
        <v>2047</v>
      </c>
      <c r="AO72" s="6">
        <f t="shared" si="44"/>
        <v>2048</v>
      </c>
      <c r="AP72" s="6">
        <f t="shared" si="44"/>
        <v>2049</v>
      </c>
      <c r="AQ72" s="6">
        <f t="shared" si="44"/>
        <v>2050</v>
      </c>
      <c r="AR72" s="6">
        <f t="shared" si="44"/>
        <v>2051</v>
      </c>
      <c r="AS72" s="6">
        <f t="shared" si="44"/>
        <v>2052</v>
      </c>
    </row>
    <row r="73" ht="12.75">
      <c r="A73" s="4" t="s">
        <v>46</v>
      </c>
    </row>
    <row r="74" spans="1:45" ht="12.75">
      <c r="A74" s="13" t="s">
        <v>42</v>
      </c>
      <c r="D74" s="20">
        <f aca="true" t="shared" si="45" ref="D74:AS74">+D26</f>
        <v>0.4989548958333333</v>
      </c>
      <c r="E74" s="20">
        <f t="shared" si="45"/>
        <v>1.7754681902272655</v>
      </c>
      <c r="F74" s="20">
        <f t="shared" si="45"/>
        <v>6.696129068701675</v>
      </c>
      <c r="G74" s="20">
        <f t="shared" si="45"/>
        <v>12.736743149254094</v>
      </c>
      <c r="H74" s="20">
        <f t="shared" si="45"/>
        <v>22.24864690493446</v>
      </c>
      <c r="I74" s="20">
        <f t="shared" si="45"/>
        <v>42.47121692361156</v>
      </c>
      <c r="J74" s="20">
        <f t="shared" si="45"/>
        <v>53.79678443524283</v>
      </c>
      <c r="K74" s="20">
        <f t="shared" si="45"/>
        <v>53.09763585125803</v>
      </c>
      <c r="L74" s="20">
        <f t="shared" si="45"/>
        <v>51.70452377655699</v>
      </c>
      <c r="M74" s="20">
        <f t="shared" si="45"/>
        <v>50.164975673133526</v>
      </c>
      <c r="N74" s="20">
        <f t="shared" si="45"/>
        <v>48.62498460851725</v>
      </c>
      <c r="O74" s="20">
        <f t="shared" si="45"/>
        <v>47.08500597679076</v>
      </c>
      <c r="P74" s="20">
        <f t="shared" si="45"/>
        <v>45.546686353042155</v>
      </c>
      <c r="Q74" s="20">
        <f t="shared" si="45"/>
        <v>44.00682450138345</v>
      </c>
      <c r="R74" s="20">
        <f t="shared" si="45"/>
        <v>42.469225043177204</v>
      </c>
      <c r="S74" s="20">
        <f t="shared" si="45"/>
        <v>40.94556081146817</v>
      </c>
      <c r="T74" s="20">
        <f t="shared" si="45"/>
        <v>39.42316353342514</v>
      </c>
      <c r="U74" s="20">
        <f t="shared" si="45"/>
        <v>37.88841819379085</v>
      </c>
      <c r="V74" s="20">
        <f t="shared" si="45"/>
        <v>36.351457324103244</v>
      </c>
      <c r="W74" s="20">
        <f t="shared" si="45"/>
        <v>34.81410236209789</v>
      </c>
      <c r="X74" s="20">
        <f t="shared" si="45"/>
        <v>33.2743364926834</v>
      </c>
      <c r="Y74" s="20">
        <f t="shared" si="45"/>
        <v>31.736286774143444</v>
      </c>
      <c r="Z74" s="20">
        <f t="shared" si="45"/>
        <v>30.199991504174882</v>
      </c>
      <c r="AA74" s="20">
        <f t="shared" si="45"/>
        <v>28.661368999816418</v>
      </c>
      <c r="AB74" s="20">
        <f t="shared" si="45"/>
        <v>27.122481119947633</v>
      </c>
      <c r="AC74" s="20">
        <f t="shared" si="45"/>
        <v>25.58103171181055</v>
      </c>
      <c r="AD74" s="20">
        <f t="shared" si="45"/>
        <v>24.041676943742914</v>
      </c>
      <c r="AE74" s="20">
        <f t="shared" si="45"/>
        <v>22.50444797885893</v>
      </c>
      <c r="AF74" s="20">
        <f t="shared" si="45"/>
        <v>20.96471556875287</v>
      </c>
      <c r="AG74" s="20">
        <f t="shared" si="45"/>
        <v>19.424802210019454</v>
      </c>
      <c r="AH74" s="20">
        <f t="shared" si="45"/>
        <v>17.8821005294176</v>
      </c>
      <c r="AI74" s="20">
        <f t="shared" si="45"/>
        <v>16.34186982188879</v>
      </c>
      <c r="AJ74" s="20">
        <f t="shared" si="45"/>
        <v>14.804137308354797</v>
      </c>
      <c r="AK74" s="20">
        <f t="shared" si="45"/>
        <v>13.26355453342411</v>
      </c>
      <c r="AL74" s="20">
        <f t="shared" si="45"/>
        <v>11.722949038139868</v>
      </c>
      <c r="AM74" s="20">
        <f t="shared" si="45"/>
        <v>10.179365185741545</v>
      </c>
      <c r="AN74" s="20">
        <f t="shared" si="45"/>
        <v>8.638540642950929</v>
      </c>
      <c r="AO74" s="20">
        <f t="shared" si="45"/>
        <v>7.100603750849414</v>
      </c>
      <c r="AP74" s="20">
        <f t="shared" si="45"/>
        <v>5.55961573840929</v>
      </c>
      <c r="AQ74" s="20">
        <f t="shared" si="45"/>
        <v>4.018537396051987</v>
      </c>
      <c r="AR74" s="20">
        <f t="shared" si="45"/>
        <v>2.46942244805614</v>
      </c>
      <c r="AS74" s="20">
        <f t="shared" si="45"/>
        <v>0.8454331307978447</v>
      </c>
    </row>
    <row r="75" spans="1:45" ht="12.75">
      <c r="A75" s="13" t="s">
        <v>19</v>
      </c>
      <c r="D75" s="20">
        <f aca="true" t="shared" si="46" ref="D75:AS75">+D17</f>
        <v>0</v>
      </c>
      <c r="E75" s="20">
        <f t="shared" si="46"/>
        <v>0</v>
      </c>
      <c r="F75" s="20">
        <f t="shared" si="46"/>
        <v>0</v>
      </c>
      <c r="G75" s="20">
        <f t="shared" si="46"/>
        <v>0</v>
      </c>
      <c r="H75" s="20">
        <f t="shared" si="46"/>
        <v>0</v>
      </c>
      <c r="I75" s="20">
        <f t="shared" si="46"/>
        <v>0</v>
      </c>
      <c r="J75" s="20">
        <f t="shared" si="46"/>
        <v>12.368902810672093</v>
      </c>
      <c r="K75" s="20">
        <f t="shared" si="46"/>
        <v>49.47561124268837</v>
      </c>
      <c r="L75" s="20">
        <f t="shared" si="46"/>
        <v>49.47561124268837</v>
      </c>
      <c r="M75" s="20">
        <f t="shared" si="46"/>
        <v>49.47561124268837</v>
      </c>
      <c r="N75" s="20">
        <f t="shared" si="46"/>
        <v>49.47561124268837</v>
      </c>
      <c r="O75" s="20">
        <f t="shared" si="46"/>
        <v>49.47561124268837</v>
      </c>
      <c r="P75" s="20">
        <f t="shared" si="46"/>
        <v>49.47561124268837</v>
      </c>
      <c r="Q75" s="20">
        <f t="shared" si="46"/>
        <v>49.47561124268837</v>
      </c>
      <c r="R75" s="20">
        <f t="shared" si="46"/>
        <v>49.47561124268837</v>
      </c>
      <c r="S75" s="20">
        <f t="shared" si="46"/>
        <v>49.47561124268837</v>
      </c>
      <c r="T75" s="20">
        <f t="shared" si="46"/>
        <v>49.47561124268837</v>
      </c>
      <c r="U75" s="20">
        <f t="shared" si="46"/>
        <v>49.47561124268837</v>
      </c>
      <c r="V75" s="20">
        <f t="shared" si="46"/>
        <v>49.47561124268837</v>
      </c>
      <c r="W75" s="20">
        <f t="shared" si="46"/>
        <v>49.47561124268837</v>
      </c>
      <c r="X75" s="20">
        <f t="shared" si="46"/>
        <v>49.47561124268837</v>
      </c>
      <c r="Y75" s="20">
        <f t="shared" si="46"/>
        <v>49.47561124268837</v>
      </c>
      <c r="Z75" s="20">
        <f t="shared" si="46"/>
        <v>49.47561124268837</v>
      </c>
      <c r="AA75" s="20">
        <f t="shared" si="46"/>
        <v>49.47561124268837</v>
      </c>
      <c r="AB75" s="20">
        <f t="shared" si="46"/>
        <v>49.47561124268837</v>
      </c>
      <c r="AC75" s="20">
        <f t="shared" si="46"/>
        <v>49.47561124268837</v>
      </c>
      <c r="AD75" s="20">
        <f t="shared" si="46"/>
        <v>49.47561124268837</v>
      </c>
      <c r="AE75" s="20">
        <f t="shared" si="46"/>
        <v>49.47561124268837</v>
      </c>
      <c r="AF75" s="20">
        <f t="shared" si="46"/>
        <v>49.47561124268837</v>
      </c>
      <c r="AG75" s="20">
        <f t="shared" si="46"/>
        <v>49.47561124268837</v>
      </c>
      <c r="AH75" s="20">
        <f t="shared" si="46"/>
        <v>49.47561124268837</v>
      </c>
      <c r="AI75" s="20">
        <f t="shared" si="46"/>
        <v>49.47561124268837</v>
      </c>
      <c r="AJ75" s="20">
        <f t="shared" si="46"/>
        <v>49.47561124268837</v>
      </c>
      <c r="AK75" s="20">
        <f t="shared" si="46"/>
        <v>49.47561124268837</v>
      </c>
      <c r="AL75" s="20">
        <f t="shared" si="46"/>
        <v>49.47561124268837</v>
      </c>
      <c r="AM75" s="20">
        <f t="shared" si="46"/>
        <v>49.47561124268837</v>
      </c>
      <c r="AN75" s="20">
        <f t="shared" si="46"/>
        <v>49.47561124268837</v>
      </c>
      <c r="AO75" s="20">
        <f t="shared" si="46"/>
        <v>49.47561124268837</v>
      </c>
      <c r="AP75" s="20">
        <f t="shared" si="46"/>
        <v>49.47561124268837</v>
      </c>
      <c r="AQ75" s="20">
        <f t="shared" si="46"/>
        <v>49.47561124268837</v>
      </c>
      <c r="AR75" s="20">
        <f t="shared" si="46"/>
        <v>49.47561124268837</v>
      </c>
      <c r="AS75" s="20">
        <f t="shared" si="46"/>
        <v>37.106708432016276</v>
      </c>
    </row>
    <row r="76" spans="1:45" ht="12.75">
      <c r="A76" s="13" t="s">
        <v>180</v>
      </c>
      <c r="D76" s="20">
        <f aca="true" t="shared" si="47" ref="D76:AS76">D21</f>
        <v>0</v>
      </c>
      <c r="E76" s="20">
        <f t="shared" si="47"/>
        <v>0</v>
      </c>
      <c r="F76" s="20">
        <f t="shared" si="47"/>
        <v>0</v>
      </c>
      <c r="G76" s="20">
        <f t="shared" si="47"/>
        <v>0</v>
      </c>
      <c r="H76" s="20">
        <f t="shared" si="47"/>
        <v>0</v>
      </c>
      <c r="I76" s="20">
        <f t="shared" si="47"/>
        <v>0</v>
      </c>
      <c r="J76" s="20">
        <f t="shared" si="47"/>
        <v>0</v>
      </c>
      <c r="K76" s="20">
        <f t="shared" si="47"/>
        <v>0</v>
      </c>
      <c r="L76" s="20">
        <f t="shared" si="47"/>
        <v>0</v>
      </c>
      <c r="M76" s="20">
        <f t="shared" si="47"/>
        <v>0</v>
      </c>
      <c r="N76" s="20">
        <f t="shared" si="47"/>
        <v>0</v>
      </c>
      <c r="O76" s="20">
        <f t="shared" si="47"/>
        <v>0</v>
      </c>
      <c r="P76" s="20">
        <f t="shared" si="47"/>
        <v>0</v>
      </c>
      <c r="Q76" s="20">
        <f t="shared" si="47"/>
        <v>0</v>
      </c>
      <c r="R76" s="20">
        <f t="shared" si="47"/>
        <v>0</v>
      </c>
      <c r="S76" s="20">
        <f t="shared" si="47"/>
        <v>0</v>
      </c>
      <c r="T76" s="20">
        <f t="shared" si="47"/>
        <v>0</v>
      </c>
      <c r="U76" s="20">
        <f t="shared" si="47"/>
        <v>0</v>
      </c>
      <c r="V76" s="20">
        <f t="shared" si="47"/>
        <v>0</v>
      </c>
      <c r="W76" s="20">
        <f t="shared" si="47"/>
        <v>0</v>
      </c>
      <c r="X76" s="20">
        <f t="shared" si="47"/>
        <v>0</v>
      </c>
      <c r="Y76" s="20">
        <f t="shared" si="47"/>
        <v>0</v>
      </c>
      <c r="Z76" s="20">
        <f t="shared" si="47"/>
        <v>0</v>
      </c>
      <c r="AA76" s="20">
        <f t="shared" si="47"/>
        <v>0</v>
      </c>
      <c r="AB76" s="20">
        <f t="shared" si="47"/>
        <v>0</v>
      </c>
      <c r="AC76" s="20">
        <f t="shared" si="47"/>
        <v>0</v>
      </c>
      <c r="AD76" s="20">
        <f t="shared" si="47"/>
        <v>0</v>
      </c>
      <c r="AE76" s="20">
        <f t="shared" si="47"/>
        <v>0</v>
      </c>
      <c r="AF76" s="20">
        <f t="shared" si="47"/>
        <v>0</v>
      </c>
      <c r="AG76" s="20">
        <f t="shared" si="47"/>
        <v>0</v>
      </c>
      <c r="AH76" s="20">
        <f t="shared" si="47"/>
        <v>0</v>
      </c>
      <c r="AI76" s="20">
        <f t="shared" si="47"/>
        <v>0</v>
      </c>
      <c r="AJ76" s="20">
        <f t="shared" si="47"/>
        <v>0</v>
      </c>
      <c r="AK76" s="20">
        <f t="shared" si="47"/>
        <v>0</v>
      </c>
      <c r="AL76" s="20">
        <f t="shared" si="47"/>
        <v>0</v>
      </c>
      <c r="AM76" s="20">
        <f t="shared" si="47"/>
        <v>0</v>
      </c>
      <c r="AN76" s="20">
        <f t="shared" si="47"/>
        <v>0</v>
      </c>
      <c r="AO76" s="20">
        <f t="shared" si="47"/>
        <v>0</v>
      </c>
      <c r="AP76" s="20">
        <f t="shared" si="47"/>
        <v>0</v>
      </c>
      <c r="AQ76" s="20">
        <f t="shared" si="47"/>
        <v>0</v>
      </c>
      <c r="AR76" s="20">
        <f t="shared" si="47"/>
        <v>0</v>
      </c>
      <c r="AS76" s="20">
        <f t="shared" si="47"/>
        <v>12.206547155200951</v>
      </c>
    </row>
    <row r="77" spans="1:45" s="9" customFormat="1" ht="12.75">
      <c r="A77" s="79" t="s">
        <v>120</v>
      </c>
      <c r="D77" s="87">
        <f aca="true" t="shared" si="48" ref="D77:I77">(D47-C47)-(D42-C42)</f>
        <v>0</v>
      </c>
      <c r="E77" s="87">
        <f t="shared" si="48"/>
        <v>0</v>
      </c>
      <c r="F77" s="87">
        <f t="shared" si="48"/>
        <v>0</v>
      </c>
      <c r="G77" s="87">
        <f t="shared" si="48"/>
        <v>0</v>
      </c>
      <c r="H77" s="87">
        <f t="shared" si="48"/>
        <v>0</v>
      </c>
      <c r="I77" s="87">
        <f t="shared" si="48"/>
        <v>0</v>
      </c>
      <c r="J77" s="87">
        <f>(J47-I47)-(J42-I42)</f>
        <v>57.9214675213763</v>
      </c>
      <c r="K77" s="87">
        <f>(K47-J47)-(K42-J42)</f>
        <v>-1.6548990720393206</v>
      </c>
      <c r="L77" s="87">
        <f aca="true" t="shared" si="49" ref="L77:AS77">(L47-K47)-(L42-K42)</f>
        <v>-1.6548990720393206</v>
      </c>
      <c r="M77" s="87">
        <f t="shared" si="49"/>
        <v>-1.6548990720393206</v>
      </c>
      <c r="N77" s="87">
        <f t="shared" si="49"/>
        <v>-1.6548990720393206</v>
      </c>
      <c r="O77" s="87">
        <f t="shared" si="49"/>
        <v>-1.6548990720393206</v>
      </c>
      <c r="P77" s="87">
        <f t="shared" si="49"/>
        <v>-1.6548990720393206</v>
      </c>
      <c r="Q77" s="87">
        <f t="shared" si="49"/>
        <v>-1.6548990720393206</v>
      </c>
      <c r="R77" s="87">
        <f t="shared" si="49"/>
        <v>-1.6548990720393206</v>
      </c>
      <c r="S77" s="87">
        <f t="shared" si="49"/>
        <v>-1.6548990720393206</v>
      </c>
      <c r="T77" s="87">
        <f t="shared" si="49"/>
        <v>-1.6548990720393206</v>
      </c>
      <c r="U77" s="87">
        <f t="shared" si="49"/>
        <v>-1.6548990720393206</v>
      </c>
      <c r="V77" s="87">
        <f t="shared" si="49"/>
        <v>-1.6548990720393206</v>
      </c>
      <c r="W77" s="87">
        <f t="shared" si="49"/>
        <v>-1.6548990720393206</v>
      </c>
      <c r="X77" s="87">
        <f t="shared" si="49"/>
        <v>-1.6548990720393206</v>
      </c>
      <c r="Y77" s="87">
        <f t="shared" si="49"/>
        <v>-1.6548990720393206</v>
      </c>
      <c r="Z77" s="87">
        <f t="shared" si="49"/>
        <v>-1.6548990720393242</v>
      </c>
      <c r="AA77" s="87">
        <f t="shared" si="49"/>
        <v>-1.6548990720393242</v>
      </c>
      <c r="AB77" s="87">
        <f t="shared" si="49"/>
        <v>-1.6548990720393242</v>
      </c>
      <c r="AC77" s="87">
        <f t="shared" si="49"/>
        <v>-1.6548990720393242</v>
      </c>
      <c r="AD77" s="87">
        <f t="shared" si="49"/>
        <v>-1.6548990720393242</v>
      </c>
      <c r="AE77" s="87">
        <f t="shared" si="49"/>
        <v>-1.6548990720393242</v>
      </c>
      <c r="AF77" s="87">
        <f t="shared" si="49"/>
        <v>-1.6548990720393242</v>
      </c>
      <c r="AG77" s="87">
        <f t="shared" si="49"/>
        <v>-1.6548990720393242</v>
      </c>
      <c r="AH77" s="87">
        <f t="shared" si="49"/>
        <v>-1.6548990720393242</v>
      </c>
      <c r="AI77" s="87">
        <f t="shared" si="49"/>
        <v>-1.6548990720393242</v>
      </c>
      <c r="AJ77" s="87">
        <f t="shared" si="49"/>
        <v>-1.6548990720393224</v>
      </c>
      <c r="AK77" s="87">
        <f t="shared" si="49"/>
        <v>-1.6548990720393224</v>
      </c>
      <c r="AL77" s="87">
        <f t="shared" si="49"/>
        <v>-1.6548990720393224</v>
      </c>
      <c r="AM77" s="87">
        <f t="shared" si="49"/>
        <v>-1.6548990720393224</v>
      </c>
      <c r="AN77" s="87">
        <f t="shared" si="49"/>
        <v>-1.6548990720393224</v>
      </c>
      <c r="AO77" s="87">
        <f t="shared" si="49"/>
        <v>-1.6548990720393224</v>
      </c>
      <c r="AP77" s="87">
        <f t="shared" si="49"/>
        <v>-1.6548990720393224</v>
      </c>
      <c r="AQ77" s="87">
        <f t="shared" si="49"/>
        <v>-1.6548990720393228</v>
      </c>
      <c r="AR77" s="87">
        <f t="shared" si="49"/>
        <v>-1.6548990720393228</v>
      </c>
      <c r="AS77" s="87">
        <f t="shared" si="49"/>
        <v>-1.6548990720393228</v>
      </c>
    </row>
    <row r="78" spans="1:45" ht="12.75">
      <c r="A78" s="13" t="s">
        <v>47</v>
      </c>
      <c r="D78" s="20">
        <f aca="true" t="shared" si="50" ref="D78:AI78">+C65-D65</f>
        <v>0</v>
      </c>
      <c r="E78" s="20">
        <f t="shared" si="50"/>
        <v>0</v>
      </c>
      <c r="F78" s="20">
        <f t="shared" si="50"/>
        <v>0</v>
      </c>
      <c r="G78" s="20">
        <f t="shared" si="50"/>
        <v>0</v>
      </c>
      <c r="H78" s="20">
        <f t="shared" si="50"/>
        <v>0</v>
      </c>
      <c r="I78" s="20">
        <f t="shared" si="50"/>
        <v>0</v>
      </c>
      <c r="J78" s="20">
        <f t="shared" si="50"/>
        <v>-3.080181859587116</v>
      </c>
      <c r="K78" s="20">
        <f t="shared" si="50"/>
        <v>-8.994374562180147</v>
      </c>
      <c r="L78" s="20">
        <f t="shared" si="50"/>
        <v>0.31375388511641944</v>
      </c>
      <c r="M78" s="20">
        <f t="shared" si="50"/>
        <v>0.14645120076760776</v>
      </c>
      <c r="N78" s="20">
        <f t="shared" si="50"/>
        <v>0.3414043965294784</v>
      </c>
      <c r="O78" s="20">
        <f t="shared" si="50"/>
        <v>0.14567511526167642</v>
      </c>
      <c r="P78" s="20">
        <f t="shared" si="50"/>
        <v>0.2378458460985069</v>
      </c>
      <c r="Q78" s="20">
        <f t="shared" si="50"/>
        <v>0.24194402350894784</v>
      </c>
      <c r="R78" s="20">
        <f t="shared" si="50"/>
        <v>0.09662278414669423</v>
      </c>
      <c r="S78" s="20">
        <f t="shared" si="50"/>
        <v>-0.6279203021589286</v>
      </c>
      <c r="T78" s="20">
        <f t="shared" si="50"/>
        <v>0.017537037205491046</v>
      </c>
      <c r="U78" s="20">
        <f t="shared" si="50"/>
        <v>0.1428700593417993</v>
      </c>
      <c r="V78" s="20">
        <f t="shared" si="50"/>
        <v>0.1558347933423878</v>
      </c>
      <c r="W78" s="20">
        <f t="shared" si="50"/>
        <v>0.1674700791774999</v>
      </c>
      <c r="X78" s="20">
        <f t="shared" si="50"/>
        <v>0.30632838941765606</v>
      </c>
      <c r="Y78" s="20">
        <f t="shared" si="50"/>
        <v>0.06034455642245895</v>
      </c>
      <c r="Z78" s="20">
        <f t="shared" si="50"/>
        <v>0.19681224888095272</v>
      </c>
      <c r="AA78" s="20">
        <f t="shared" si="50"/>
        <v>0.20561511759052742</v>
      </c>
      <c r="AB78" s="20">
        <f t="shared" si="50"/>
        <v>0.21337751169755315</v>
      </c>
      <c r="AC78" s="20">
        <f t="shared" si="50"/>
        <v>0.36551076479980793</v>
      </c>
      <c r="AD78" s="20">
        <f t="shared" si="50"/>
        <v>0.08262594681289848</v>
      </c>
      <c r="AE78" s="20">
        <f t="shared" si="50"/>
        <v>0.23281393685646634</v>
      </c>
      <c r="AF78" s="20">
        <f t="shared" si="50"/>
        <v>0.238895935706962</v>
      </c>
      <c r="AG78" s="20">
        <f t="shared" si="50"/>
        <v>0.24410910710327727</v>
      </c>
      <c r="AH78" s="20">
        <f t="shared" si="50"/>
        <v>0.4129484867958144</v>
      </c>
      <c r="AI78" s="20">
        <f t="shared" si="50"/>
        <v>0.08986609380442268</v>
      </c>
      <c r="AJ78" s="20">
        <f aca="true" t="shared" si="51" ref="AJ78:AS78">+AI65-AJ65</f>
        <v>0.25700628986616714</v>
      </c>
      <c r="AK78" s="20">
        <f t="shared" si="51"/>
        <v>0.2677850324243849</v>
      </c>
      <c r="AL78" s="20">
        <f t="shared" si="51"/>
        <v>0.2584245391516138</v>
      </c>
      <c r="AM78" s="20">
        <f t="shared" si="51"/>
        <v>0.4536999583971344</v>
      </c>
      <c r="AN78" s="20">
        <f t="shared" si="51"/>
        <v>0.08618299060548829</v>
      </c>
      <c r="AO78" s="20">
        <f t="shared" si="51"/>
        <v>0.2734471063934718</v>
      </c>
      <c r="AP78" s="20">
        <f t="shared" si="51"/>
        <v>0.2766399405810622</v>
      </c>
      <c r="AQ78" s="20">
        <f t="shared" si="51"/>
        <v>0.27908567800252904</v>
      </c>
      <c r="AR78" s="20">
        <f t="shared" si="51"/>
        <v>0.7783007170195448</v>
      </c>
      <c r="AS78" s="20">
        <f t="shared" si="51"/>
        <v>5.115247155099488</v>
      </c>
    </row>
    <row r="79" spans="4:45" ht="12.75">
      <c r="D79" s="22">
        <f aca="true" t="shared" si="52" ref="D79:AI79">SUM(D74:D78)</f>
        <v>0.4989548958333333</v>
      </c>
      <c r="E79" s="22">
        <f t="shared" si="52"/>
        <v>1.7754681902272655</v>
      </c>
      <c r="F79" s="22">
        <f t="shared" si="52"/>
        <v>6.696129068701675</v>
      </c>
      <c r="G79" s="22">
        <f t="shared" si="52"/>
        <v>12.736743149254094</v>
      </c>
      <c r="H79" s="22">
        <f t="shared" si="52"/>
        <v>22.24864690493446</v>
      </c>
      <c r="I79" s="22">
        <f t="shared" si="52"/>
        <v>42.47121692361156</v>
      </c>
      <c r="J79" s="22">
        <f t="shared" si="52"/>
        <v>121.00697290770411</v>
      </c>
      <c r="K79" s="22">
        <f t="shared" si="52"/>
        <v>91.92397345972695</v>
      </c>
      <c r="L79" s="22">
        <f t="shared" si="52"/>
        <v>99.83898983232248</v>
      </c>
      <c r="M79" s="22">
        <f t="shared" si="52"/>
        <v>98.1321390445502</v>
      </c>
      <c r="N79" s="22">
        <f t="shared" si="52"/>
        <v>96.78710117569578</v>
      </c>
      <c r="O79" s="22">
        <f t="shared" si="52"/>
        <v>95.0513932627015</v>
      </c>
      <c r="P79" s="22">
        <f t="shared" si="52"/>
        <v>93.60524436978972</v>
      </c>
      <c r="Q79" s="22">
        <f t="shared" si="52"/>
        <v>92.06948069554144</v>
      </c>
      <c r="R79" s="22">
        <f t="shared" si="52"/>
        <v>90.38655999797294</v>
      </c>
      <c r="S79" s="22">
        <f t="shared" si="52"/>
        <v>88.13835267995829</v>
      </c>
      <c r="T79" s="22">
        <f t="shared" si="52"/>
        <v>87.26141274127967</v>
      </c>
      <c r="U79" s="22">
        <f t="shared" si="52"/>
        <v>85.85200042378172</v>
      </c>
      <c r="V79" s="22">
        <f t="shared" si="52"/>
        <v>84.32800428809469</v>
      </c>
      <c r="W79" s="22">
        <f t="shared" si="52"/>
        <v>82.80228461192446</v>
      </c>
      <c r="X79" s="22">
        <f t="shared" si="52"/>
        <v>81.4013770527501</v>
      </c>
      <c r="Y79" s="22">
        <f t="shared" si="52"/>
        <v>79.61734350121496</v>
      </c>
      <c r="Z79" s="22">
        <f t="shared" si="52"/>
        <v>78.2175159237049</v>
      </c>
      <c r="AA79" s="22">
        <f t="shared" si="52"/>
        <v>76.68769628805599</v>
      </c>
      <c r="AB79" s="22">
        <f t="shared" si="52"/>
        <v>75.15657080229424</v>
      </c>
      <c r="AC79" s="22">
        <f t="shared" si="52"/>
        <v>73.7672546472594</v>
      </c>
      <c r="AD79" s="22">
        <f t="shared" si="52"/>
        <v>71.94501506120486</v>
      </c>
      <c r="AE79" s="22">
        <f t="shared" si="52"/>
        <v>70.55797408636445</v>
      </c>
      <c r="AF79" s="22">
        <f t="shared" si="52"/>
        <v>69.02432367510887</v>
      </c>
      <c r="AG79" s="22">
        <f t="shared" si="52"/>
        <v>67.48962348777178</v>
      </c>
      <c r="AH79" s="22">
        <f t="shared" si="52"/>
        <v>66.11576118686246</v>
      </c>
      <c r="AI79" s="22">
        <f t="shared" si="52"/>
        <v>64.25244808634226</v>
      </c>
      <c r="AJ79" s="22">
        <f aca="true" t="shared" si="53" ref="AJ79:AS79">SUM(AJ74:AJ78)</f>
        <v>62.88185576887002</v>
      </c>
      <c r="AK79" s="22">
        <f t="shared" si="53"/>
        <v>61.35205173649755</v>
      </c>
      <c r="AL79" s="22">
        <f t="shared" si="53"/>
        <v>59.80208574794053</v>
      </c>
      <c r="AM79" s="22">
        <f t="shared" si="53"/>
        <v>58.45377731478773</v>
      </c>
      <c r="AN79" s="22">
        <f t="shared" si="53"/>
        <v>56.54543580420547</v>
      </c>
      <c r="AO79" s="22">
        <f t="shared" si="53"/>
        <v>55.19476302789194</v>
      </c>
      <c r="AP79" s="22">
        <f t="shared" si="53"/>
        <v>53.65696784963941</v>
      </c>
      <c r="AQ79" s="22">
        <f t="shared" si="53"/>
        <v>52.11833524470357</v>
      </c>
      <c r="AR79" s="22">
        <f t="shared" si="53"/>
        <v>51.06843533572474</v>
      </c>
      <c r="AS79" s="22">
        <f t="shared" si="53"/>
        <v>53.61903680107524</v>
      </c>
    </row>
    <row r="80" ht="12.75">
      <c r="A80" s="4" t="s">
        <v>48</v>
      </c>
    </row>
    <row r="81" spans="1:45" ht="12.75">
      <c r="A81" s="23" t="s">
        <v>72</v>
      </c>
      <c r="D81" s="20">
        <f>-('VIII. Depreciation Schedule'!D83+'VIII. Depreciation Schedule'!D84)</f>
        <v>-10.498954895833334</v>
      </c>
      <c r="E81" s="20">
        <f>-('VIII. Depreciation Schedule'!E83+'VIII. Depreciation Schedule'!E84)</f>
        <v>-17.77546819022727</v>
      </c>
      <c r="F81" s="20">
        <f>-('VIII. Depreciation Schedule'!F83+'VIII. Depreciation Schedule'!F84)</f>
        <v>-103.69612906870168</v>
      </c>
      <c r="G81" s="20">
        <f>-('VIII. Depreciation Schedule'!G83+'VIII. Depreciation Schedule'!G84)</f>
        <v>-362.999160595676</v>
      </c>
      <c r="H81" s="20">
        <f>-('VIII. Depreciation Schedule'!H83+'VIII. Depreciation Schedule'!H84)</f>
        <v>-484.9532639988105</v>
      </c>
      <c r="I81" s="20">
        <f>-('VIII. Depreciation Schedule'!I83+'VIII. Depreciation Schedule'!I84)</f>
        <v>-674.2395502660415</v>
      </c>
      <c r="J81" s="20">
        <f>-('VIII. Depreciation Schedule'!J83+'VIII. Depreciation Schedule'!J84)</f>
        <v>1654.1625270152904</v>
      </c>
      <c r="K81" s="20">
        <f>-('VIII. Depreciation Schedule'!K83+'VIII. Depreciation Schedule'!K84)</f>
        <v>0</v>
      </c>
      <c r="L81" s="20">
        <f>-('VIII. Depreciation Schedule'!L83+'VIII. Depreciation Schedule'!L84)</f>
        <v>0</v>
      </c>
      <c r="M81" s="20">
        <f>-('VIII. Depreciation Schedule'!M83+'VIII. Depreciation Schedule'!M84)</f>
        <v>0</v>
      </c>
      <c r="N81" s="20">
        <f>-('VIII. Depreciation Schedule'!N83+'VIII. Depreciation Schedule'!N84)</f>
        <v>0</v>
      </c>
      <c r="O81" s="20">
        <f>-('VIII. Depreciation Schedule'!O83+'VIII. Depreciation Schedule'!O84)</f>
        <v>0</v>
      </c>
      <c r="P81" s="20">
        <f>-('VIII. Depreciation Schedule'!P83+'VIII. Depreciation Schedule'!P84)</f>
        <v>0</v>
      </c>
      <c r="Q81" s="20">
        <f>-('VIII. Depreciation Schedule'!Q83+'VIII. Depreciation Schedule'!Q84)</f>
        <v>0</v>
      </c>
      <c r="R81" s="20">
        <f>-('VIII. Depreciation Schedule'!R83+'VIII. Depreciation Schedule'!R84)</f>
        <v>0</v>
      </c>
      <c r="S81" s="20">
        <f>-('VIII. Depreciation Schedule'!S83+'VIII. Depreciation Schedule'!S84)</f>
        <v>0</v>
      </c>
      <c r="T81" s="20">
        <f>-('VIII. Depreciation Schedule'!T83+'VIII. Depreciation Schedule'!T84)</f>
        <v>0</v>
      </c>
      <c r="U81" s="20">
        <f>-('VIII. Depreciation Schedule'!U83+'VIII. Depreciation Schedule'!U84)</f>
        <v>0</v>
      </c>
      <c r="V81" s="20">
        <f>-('VIII. Depreciation Schedule'!V83+'VIII. Depreciation Schedule'!V84)</f>
        <v>0</v>
      </c>
      <c r="W81" s="20">
        <f>-('VIII. Depreciation Schedule'!W83+'VIII. Depreciation Schedule'!W84)</f>
        <v>0</v>
      </c>
      <c r="X81" s="20">
        <f>-('VIII. Depreciation Schedule'!X83+'VIII. Depreciation Schedule'!X84)</f>
        <v>0</v>
      </c>
      <c r="Y81" s="20">
        <f>-('VIII. Depreciation Schedule'!Y83+'VIII. Depreciation Schedule'!Y84)</f>
        <v>0</v>
      </c>
      <c r="Z81" s="20">
        <f>-('VIII. Depreciation Schedule'!Z83+'VIII. Depreciation Schedule'!Z84)</f>
        <v>0</v>
      </c>
      <c r="AA81" s="20">
        <f>-('VIII. Depreciation Schedule'!AA83+'VIII. Depreciation Schedule'!AA84)</f>
        <v>0</v>
      </c>
      <c r="AB81" s="20">
        <f>-('VIII. Depreciation Schedule'!AB83+'VIII. Depreciation Schedule'!AB84)</f>
        <v>0</v>
      </c>
      <c r="AC81" s="20">
        <f>-('VIII. Depreciation Schedule'!AC83+'VIII. Depreciation Schedule'!AC84)</f>
        <v>0</v>
      </c>
      <c r="AD81" s="20">
        <f>-('VIII. Depreciation Schedule'!AD83+'VIII. Depreciation Schedule'!AD84)</f>
        <v>0</v>
      </c>
      <c r="AE81" s="20">
        <f>-('VIII. Depreciation Schedule'!AE83+'VIII. Depreciation Schedule'!AE84)</f>
        <v>0</v>
      </c>
      <c r="AF81" s="20">
        <f>-('VIII. Depreciation Schedule'!AF83+'VIII. Depreciation Schedule'!AF84)</f>
        <v>0</v>
      </c>
      <c r="AG81" s="20">
        <f>-('VIII. Depreciation Schedule'!AG83+'VIII. Depreciation Schedule'!AG84)</f>
        <v>0</v>
      </c>
      <c r="AH81" s="20">
        <f>-('VIII. Depreciation Schedule'!AH83+'VIII. Depreciation Schedule'!AH84)</f>
        <v>0</v>
      </c>
      <c r="AI81" s="20">
        <f>-('VIII. Depreciation Schedule'!AI83+'VIII. Depreciation Schedule'!AI84)</f>
        <v>0</v>
      </c>
      <c r="AJ81" s="20">
        <f>-('VIII. Depreciation Schedule'!AJ83+'VIII. Depreciation Schedule'!AJ84)</f>
        <v>0</v>
      </c>
      <c r="AK81" s="20">
        <f>-('VIII. Depreciation Schedule'!AK83+'VIII. Depreciation Schedule'!AK84)</f>
        <v>0</v>
      </c>
      <c r="AL81" s="20">
        <f>-('VIII. Depreciation Schedule'!AL83+'VIII. Depreciation Schedule'!AL84)</f>
        <v>0</v>
      </c>
      <c r="AM81" s="20">
        <f>-('VIII. Depreciation Schedule'!AM83+'VIII. Depreciation Schedule'!AM84)</f>
        <v>0</v>
      </c>
      <c r="AN81" s="20">
        <f>-('VIII. Depreciation Schedule'!AN83+'VIII. Depreciation Schedule'!AN84)</f>
        <v>0</v>
      </c>
      <c r="AO81" s="20">
        <f>-('VIII. Depreciation Schedule'!AO83+'VIII. Depreciation Schedule'!AO84)</f>
        <v>0</v>
      </c>
      <c r="AP81" s="20">
        <f>-('VIII. Depreciation Schedule'!AP83+'VIII. Depreciation Schedule'!AP84)</f>
        <v>0</v>
      </c>
      <c r="AQ81" s="20">
        <f>-('VIII. Depreciation Schedule'!AQ83+'VIII. Depreciation Schedule'!AQ84)</f>
        <v>0</v>
      </c>
      <c r="AR81" s="20">
        <f>-('VIII. Depreciation Schedule'!AR83+'VIII. Depreciation Schedule'!AR84)</f>
        <v>0</v>
      </c>
      <c r="AS81" s="20">
        <f>-('VIII. Depreciation Schedule'!AS83+'VIII. Depreciation Schedule'!AS84)</f>
        <v>0</v>
      </c>
    </row>
    <row r="82" spans="1:45" ht="12.75">
      <c r="A82" s="13" t="s">
        <v>12</v>
      </c>
      <c r="D82" s="19">
        <f aca="true" t="shared" si="54" ref="D82:AI82">+C39-D39</f>
        <v>0</v>
      </c>
      <c r="E82" s="19">
        <f t="shared" si="54"/>
        <v>0</v>
      </c>
      <c r="F82" s="19">
        <f t="shared" si="54"/>
        <v>0</v>
      </c>
      <c r="G82" s="19">
        <f t="shared" si="54"/>
        <v>0</v>
      </c>
      <c r="H82" s="19">
        <f t="shared" si="54"/>
        <v>0</v>
      </c>
      <c r="I82" s="19">
        <f t="shared" si="54"/>
        <v>0</v>
      </c>
      <c r="J82" s="19">
        <f t="shared" si="54"/>
        <v>-1743.852940649293</v>
      </c>
      <c r="K82" s="19">
        <f t="shared" si="54"/>
        <v>0</v>
      </c>
      <c r="L82" s="19">
        <f t="shared" si="54"/>
        <v>0</v>
      </c>
      <c r="M82" s="19">
        <f t="shared" si="54"/>
        <v>0</v>
      </c>
      <c r="N82" s="19">
        <f t="shared" si="54"/>
        <v>0</v>
      </c>
      <c r="O82" s="19">
        <f t="shared" si="54"/>
        <v>0</v>
      </c>
      <c r="P82" s="19">
        <f t="shared" si="54"/>
        <v>0</v>
      </c>
      <c r="Q82" s="19">
        <f t="shared" si="54"/>
        <v>0</v>
      </c>
      <c r="R82" s="19">
        <f t="shared" si="54"/>
        <v>0</v>
      </c>
      <c r="S82" s="19">
        <f t="shared" si="54"/>
        <v>0</v>
      </c>
      <c r="T82" s="19">
        <f t="shared" si="54"/>
        <v>0</v>
      </c>
      <c r="U82" s="19">
        <f t="shared" si="54"/>
        <v>0</v>
      </c>
      <c r="V82" s="19">
        <f t="shared" si="54"/>
        <v>0</v>
      </c>
      <c r="W82" s="19">
        <f t="shared" si="54"/>
        <v>0</v>
      </c>
      <c r="X82" s="19">
        <f t="shared" si="54"/>
        <v>0</v>
      </c>
      <c r="Y82" s="19">
        <f t="shared" si="54"/>
        <v>0</v>
      </c>
      <c r="Z82" s="19">
        <f t="shared" si="54"/>
        <v>0</v>
      </c>
      <c r="AA82" s="19">
        <f t="shared" si="54"/>
        <v>0</v>
      </c>
      <c r="AB82" s="19">
        <f t="shared" si="54"/>
        <v>0</v>
      </c>
      <c r="AC82" s="19">
        <f t="shared" si="54"/>
        <v>0</v>
      </c>
      <c r="AD82" s="19">
        <f t="shared" si="54"/>
        <v>0</v>
      </c>
      <c r="AE82" s="19">
        <f t="shared" si="54"/>
        <v>0</v>
      </c>
      <c r="AF82" s="19">
        <f t="shared" si="54"/>
        <v>0</v>
      </c>
      <c r="AG82" s="19">
        <f t="shared" si="54"/>
        <v>0</v>
      </c>
      <c r="AH82" s="19">
        <f t="shared" si="54"/>
        <v>0</v>
      </c>
      <c r="AI82" s="19">
        <f t="shared" si="54"/>
        <v>0</v>
      </c>
      <c r="AJ82" s="19">
        <f aca="true" t="shared" si="55" ref="AJ82:AS82">+AI39-AJ39</f>
        <v>0</v>
      </c>
      <c r="AK82" s="19">
        <f t="shared" si="55"/>
        <v>0</v>
      </c>
      <c r="AL82" s="19">
        <f t="shared" si="55"/>
        <v>0</v>
      </c>
      <c r="AM82" s="19">
        <f t="shared" si="55"/>
        <v>0</v>
      </c>
      <c r="AN82" s="19">
        <f t="shared" si="55"/>
        <v>0</v>
      </c>
      <c r="AO82" s="19">
        <f t="shared" si="55"/>
        <v>0</v>
      </c>
      <c r="AP82" s="19">
        <f t="shared" si="55"/>
        <v>0</v>
      </c>
      <c r="AQ82" s="19">
        <f t="shared" si="55"/>
        <v>0</v>
      </c>
      <c r="AR82" s="19">
        <f t="shared" si="55"/>
        <v>0</v>
      </c>
      <c r="AS82" s="19">
        <f t="shared" si="55"/>
        <v>0</v>
      </c>
    </row>
    <row r="83" spans="4:45" ht="12.75">
      <c r="D83" s="20">
        <f>SUM(D81:D82)</f>
        <v>-10.498954895833334</v>
      </c>
      <c r="E83" s="20">
        <f aca="true" t="shared" si="56" ref="E83:AC83">SUM(E81:E82)</f>
        <v>-17.77546819022727</v>
      </c>
      <c r="F83" s="20">
        <f t="shared" si="56"/>
        <v>-103.69612906870168</v>
      </c>
      <c r="G83" s="20">
        <f t="shared" si="56"/>
        <v>-362.999160595676</v>
      </c>
      <c r="H83" s="20">
        <f t="shared" si="56"/>
        <v>-484.9532639988105</v>
      </c>
      <c r="I83" s="20">
        <f t="shared" si="56"/>
        <v>-674.2395502660415</v>
      </c>
      <c r="J83" s="20">
        <f t="shared" si="56"/>
        <v>-89.69041363400265</v>
      </c>
      <c r="K83" s="20">
        <f t="shared" si="56"/>
        <v>0</v>
      </c>
      <c r="L83" s="20">
        <f t="shared" si="56"/>
        <v>0</v>
      </c>
      <c r="M83" s="20">
        <f t="shared" si="56"/>
        <v>0</v>
      </c>
      <c r="N83" s="20">
        <f t="shared" si="56"/>
        <v>0</v>
      </c>
      <c r="O83" s="20">
        <f t="shared" si="56"/>
        <v>0</v>
      </c>
      <c r="P83" s="20">
        <f t="shared" si="56"/>
        <v>0</v>
      </c>
      <c r="Q83" s="20">
        <f t="shared" si="56"/>
        <v>0</v>
      </c>
      <c r="R83" s="20">
        <f t="shared" si="56"/>
        <v>0</v>
      </c>
      <c r="S83" s="20">
        <f t="shared" si="56"/>
        <v>0</v>
      </c>
      <c r="T83" s="20">
        <f t="shared" si="56"/>
        <v>0</v>
      </c>
      <c r="U83" s="20">
        <f t="shared" si="56"/>
        <v>0</v>
      </c>
      <c r="V83" s="20">
        <f t="shared" si="56"/>
        <v>0</v>
      </c>
      <c r="W83" s="20">
        <f t="shared" si="56"/>
        <v>0</v>
      </c>
      <c r="X83" s="20">
        <f t="shared" si="56"/>
        <v>0</v>
      </c>
      <c r="Y83" s="20">
        <f t="shared" si="56"/>
        <v>0</v>
      </c>
      <c r="Z83" s="20">
        <f t="shared" si="56"/>
        <v>0</v>
      </c>
      <c r="AA83" s="20">
        <f t="shared" si="56"/>
        <v>0</v>
      </c>
      <c r="AB83" s="20">
        <f t="shared" si="56"/>
        <v>0</v>
      </c>
      <c r="AC83" s="20">
        <f t="shared" si="56"/>
        <v>0</v>
      </c>
      <c r="AD83" s="20">
        <f>SUM(AD81:AD82)</f>
        <v>0</v>
      </c>
      <c r="AE83" s="20">
        <f>SUM(AE81:AE82)</f>
        <v>0</v>
      </c>
      <c r="AF83" s="20">
        <f>SUM(AF81:AF82)</f>
        <v>0</v>
      </c>
      <c r="AG83" s="20">
        <f>SUM(AG81:AG82)</f>
        <v>0</v>
      </c>
      <c r="AH83" s="20">
        <f aca="true" t="shared" si="57" ref="AH83:AM83">SUM(AH81:AH82)</f>
        <v>0</v>
      </c>
      <c r="AI83" s="20">
        <f t="shared" si="57"/>
        <v>0</v>
      </c>
      <c r="AJ83" s="20">
        <f t="shared" si="57"/>
        <v>0</v>
      </c>
      <c r="AK83" s="20">
        <f t="shared" si="57"/>
        <v>0</v>
      </c>
      <c r="AL83" s="20">
        <f t="shared" si="57"/>
        <v>0</v>
      </c>
      <c r="AM83" s="20">
        <f t="shared" si="57"/>
        <v>0</v>
      </c>
      <c r="AN83" s="20">
        <f aca="true" t="shared" si="58" ref="AN83:AS83">SUM(AN81:AN82)</f>
        <v>0</v>
      </c>
      <c r="AO83" s="20">
        <f t="shared" si="58"/>
        <v>0</v>
      </c>
      <c r="AP83" s="20">
        <f t="shared" si="58"/>
        <v>0</v>
      </c>
      <c r="AQ83" s="20">
        <f t="shared" si="58"/>
        <v>0</v>
      </c>
      <c r="AR83" s="20">
        <f t="shared" si="58"/>
        <v>0</v>
      </c>
      <c r="AS83" s="20">
        <f t="shared" si="58"/>
        <v>0</v>
      </c>
    </row>
    <row r="84" spans="1:45" ht="12.75">
      <c r="A84" s="4" t="s">
        <v>49</v>
      </c>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row>
    <row r="85" spans="1:45" ht="12.75">
      <c r="A85" s="13" t="s">
        <v>50</v>
      </c>
      <c r="D85" s="20">
        <f aca="true" t="shared" si="59" ref="D85:AI85">+D48-C48</f>
        <v>0</v>
      </c>
      <c r="E85" s="20">
        <f t="shared" si="59"/>
        <v>0</v>
      </c>
      <c r="F85" s="20">
        <f t="shared" si="59"/>
        <v>0</v>
      </c>
      <c r="G85" s="20">
        <f t="shared" si="59"/>
        <v>346.47881419554227</v>
      </c>
      <c r="H85" s="20">
        <f t="shared" si="59"/>
        <v>339.4673144436918</v>
      </c>
      <c r="I85" s="20">
        <f t="shared" si="59"/>
        <v>464.70199743635226</v>
      </c>
      <c r="J85" s="20">
        <f t="shared" si="59"/>
        <v>23.00180044819581</v>
      </c>
      <c r="K85" s="20">
        <f t="shared" si="59"/>
        <v>-27.17843632592826</v>
      </c>
      <c r="L85" s="20">
        <f t="shared" si="59"/>
        <v>-33.69412623903577</v>
      </c>
      <c r="M85" s="20">
        <f t="shared" si="59"/>
        <v>-33.57701435999161</v>
      </c>
      <c r="N85" s="20">
        <f t="shared" si="59"/>
        <v>-33.71348159702529</v>
      </c>
      <c r="O85" s="20">
        <f t="shared" si="59"/>
        <v>-33.57647110013727</v>
      </c>
      <c r="P85" s="20">
        <f t="shared" si="59"/>
        <v>-33.640990611723396</v>
      </c>
      <c r="Q85" s="20">
        <f t="shared" si="59"/>
        <v>-33.643859335910406</v>
      </c>
      <c r="R85" s="20">
        <f t="shared" si="59"/>
        <v>-33.542134468357176</v>
      </c>
      <c r="S85" s="20">
        <f t="shared" si="59"/>
        <v>-33.03495430794305</v>
      </c>
      <c r="T85" s="20">
        <f t="shared" si="59"/>
        <v>-33.48677444549833</v>
      </c>
      <c r="U85" s="20">
        <f t="shared" si="59"/>
        <v>-33.574507560993425</v>
      </c>
      <c r="V85" s="20">
        <f t="shared" si="59"/>
        <v>-33.58358287479382</v>
      </c>
      <c r="W85" s="20">
        <f t="shared" si="59"/>
        <v>-33.59172757487886</v>
      </c>
      <c r="X85" s="20">
        <f t="shared" si="59"/>
        <v>-33.68892839204682</v>
      </c>
      <c r="Y85" s="20">
        <f t="shared" si="59"/>
        <v>-33.51673970895001</v>
      </c>
      <c r="Z85" s="20">
        <f t="shared" si="59"/>
        <v>-33.61226709367088</v>
      </c>
      <c r="AA85" s="20">
        <f t="shared" si="59"/>
        <v>-33.61842910176779</v>
      </c>
      <c r="AB85" s="20">
        <f t="shared" si="59"/>
        <v>-33.62386277764256</v>
      </c>
      <c r="AC85" s="20">
        <f t="shared" si="59"/>
        <v>-33.73035605481425</v>
      </c>
      <c r="AD85" s="20">
        <f t="shared" si="59"/>
        <v>-33.53233668222333</v>
      </c>
      <c r="AE85" s="20">
        <f t="shared" si="59"/>
        <v>-33.63746827525392</v>
      </c>
      <c r="AF85" s="20">
        <f t="shared" si="59"/>
        <v>-33.641725674449106</v>
      </c>
      <c r="AG85" s="20">
        <f t="shared" si="59"/>
        <v>-33.64537489442654</v>
      </c>
      <c r="AH85" s="20">
        <f t="shared" si="59"/>
        <v>-33.76356246021129</v>
      </c>
      <c r="AI85" s="20">
        <f t="shared" si="59"/>
        <v>-33.53740478511742</v>
      </c>
      <c r="AJ85" s="20">
        <f aca="true" t="shared" si="60" ref="AJ85:AS85">+AJ48-AI48</f>
        <v>-33.65440292236059</v>
      </c>
      <c r="AK85" s="20">
        <f t="shared" si="60"/>
        <v>-33.66194804215132</v>
      </c>
      <c r="AL85" s="20">
        <f t="shared" si="60"/>
        <v>-33.65539569686041</v>
      </c>
      <c r="AM85" s="20">
        <f t="shared" si="60"/>
        <v>-33.79208849033222</v>
      </c>
      <c r="AN85" s="20">
        <f t="shared" si="60"/>
        <v>-33.534826612878106</v>
      </c>
      <c r="AO85" s="20">
        <f t="shared" si="60"/>
        <v>-33.66591149392971</v>
      </c>
      <c r="AP85" s="20">
        <f t="shared" si="60"/>
        <v>-33.668146477861015</v>
      </c>
      <c r="AQ85" s="20">
        <f t="shared" si="60"/>
        <v>-33.669858494056015</v>
      </c>
      <c r="AR85" s="20">
        <f t="shared" si="60"/>
        <v>-34.01930902136795</v>
      </c>
      <c r="AS85" s="20">
        <f t="shared" si="60"/>
        <v>-36.94152256919424</v>
      </c>
    </row>
    <row r="86" spans="1:45" ht="12.75">
      <c r="A86" s="13" t="s">
        <v>41</v>
      </c>
      <c r="D86" s="20">
        <f aca="true" t="shared" si="61" ref="D86:AI86">-MIN(MAX(D58+D60,0),MAX(+D79+D83+D85,0))</f>
        <v>0</v>
      </c>
      <c r="E86" s="20">
        <f t="shared" si="61"/>
        <v>0</v>
      </c>
      <c r="F86" s="20">
        <f t="shared" si="61"/>
        <v>0</v>
      </c>
      <c r="G86" s="20">
        <f t="shared" si="61"/>
        <v>0</v>
      </c>
      <c r="H86" s="20">
        <f t="shared" si="61"/>
        <v>0</v>
      </c>
      <c r="I86" s="20">
        <f t="shared" si="61"/>
        <v>0</v>
      </c>
      <c r="J86" s="20">
        <f t="shared" si="61"/>
        <v>-54.31835972189727</v>
      </c>
      <c r="K86" s="20">
        <f t="shared" si="61"/>
        <v>-64.74553713379869</v>
      </c>
      <c r="L86" s="20">
        <f t="shared" si="61"/>
        <v>-66.14486359328671</v>
      </c>
      <c r="M86" s="20">
        <f t="shared" si="61"/>
        <v>-64.55512468455859</v>
      </c>
      <c r="N86" s="20">
        <f t="shared" si="61"/>
        <v>-63.07361957867049</v>
      </c>
      <c r="O86" s="20">
        <f t="shared" si="61"/>
        <v>-61.474922162564226</v>
      </c>
      <c r="P86" s="20">
        <f t="shared" si="61"/>
        <v>-59.96425375806632</v>
      </c>
      <c r="Q86" s="20">
        <f t="shared" si="61"/>
        <v>-46.17789967564509</v>
      </c>
      <c r="R86" s="20">
        <f t="shared" si="61"/>
        <v>-42.469225043177204</v>
      </c>
      <c r="S86" s="20">
        <f t="shared" si="61"/>
        <v>-40.94556081146817</v>
      </c>
      <c r="T86" s="20">
        <f t="shared" si="61"/>
        <v>-39.42316353342514</v>
      </c>
      <c r="U86" s="20">
        <f t="shared" si="61"/>
        <v>-37.88841819379085</v>
      </c>
      <c r="V86" s="20">
        <f t="shared" si="61"/>
        <v>-36.351457324103244</v>
      </c>
      <c r="W86" s="20">
        <f t="shared" si="61"/>
        <v>-34.81410236209789</v>
      </c>
      <c r="X86" s="20">
        <f t="shared" si="61"/>
        <v>-33.2743364926834</v>
      </c>
      <c r="Y86" s="20">
        <f t="shared" si="61"/>
        <v>-31.736286774143444</v>
      </c>
      <c r="Z86" s="20">
        <f t="shared" si="61"/>
        <v>-30.199991504174882</v>
      </c>
      <c r="AA86" s="20">
        <f t="shared" si="61"/>
        <v>-28.661368999816418</v>
      </c>
      <c r="AB86" s="20">
        <f t="shared" si="61"/>
        <v>-27.122481119947633</v>
      </c>
      <c r="AC86" s="20">
        <f t="shared" si="61"/>
        <v>-25.58103171181055</v>
      </c>
      <c r="AD86" s="20">
        <f t="shared" si="61"/>
        <v>-24.041676943742914</v>
      </c>
      <c r="AE86" s="20">
        <f t="shared" si="61"/>
        <v>-22.50444797885893</v>
      </c>
      <c r="AF86" s="20">
        <f t="shared" si="61"/>
        <v>-20.96471556875287</v>
      </c>
      <c r="AG86" s="20">
        <f t="shared" si="61"/>
        <v>-19.424802210019454</v>
      </c>
      <c r="AH86" s="20">
        <f t="shared" si="61"/>
        <v>-17.8821005294176</v>
      </c>
      <c r="AI86" s="20">
        <f t="shared" si="61"/>
        <v>-16.34186982188879</v>
      </c>
      <c r="AJ86" s="20">
        <f aca="true" t="shared" si="62" ref="AJ86:AS86">-MIN(MAX(AJ58+AJ60,0),MAX(+AJ79+AJ83+AJ85,0))</f>
        <v>-14.804137308354797</v>
      </c>
      <c r="AK86" s="20">
        <f t="shared" si="62"/>
        <v>-13.26355453342411</v>
      </c>
      <c r="AL86" s="20">
        <f t="shared" si="62"/>
        <v>-11.722949038139868</v>
      </c>
      <c r="AM86" s="20">
        <f t="shared" si="62"/>
        <v>-10.179365185741545</v>
      </c>
      <c r="AN86" s="20">
        <f t="shared" si="62"/>
        <v>-8.638540642950929</v>
      </c>
      <c r="AO86" s="20">
        <f t="shared" si="62"/>
        <v>-7.100603750849414</v>
      </c>
      <c r="AP86" s="20">
        <f t="shared" si="62"/>
        <v>-5.55961573840929</v>
      </c>
      <c r="AQ86" s="20">
        <f t="shared" si="62"/>
        <v>-4.018537396051987</v>
      </c>
      <c r="AR86" s="20">
        <f t="shared" si="62"/>
        <v>-2.46942244805614</v>
      </c>
      <c r="AS86" s="20">
        <f t="shared" si="62"/>
        <v>-0.8454331307978447</v>
      </c>
    </row>
    <row r="87" spans="1:45" ht="12.75">
      <c r="A87" s="13" t="s">
        <v>51</v>
      </c>
      <c r="D87" s="19">
        <f aca="true" t="shared" si="63" ref="D87:AI87">+D51-C51</f>
        <v>10</v>
      </c>
      <c r="E87" s="19">
        <f t="shared" si="63"/>
        <v>16.000000000000004</v>
      </c>
      <c r="F87" s="19">
        <f t="shared" si="63"/>
        <v>97.00000000000001</v>
      </c>
      <c r="G87" s="19">
        <f t="shared" si="63"/>
        <v>3.7836032508796507</v>
      </c>
      <c r="H87" s="19">
        <f t="shared" si="63"/>
        <v>123.23730265018428</v>
      </c>
      <c r="I87" s="19">
        <f t="shared" si="63"/>
        <v>167.0663359060777</v>
      </c>
      <c r="J87" s="19">
        <f t="shared" si="63"/>
        <v>0</v>
      </c>
      <c r="K87" s="19">
        <f t="shared" si="63"/>
        <v>0</v>
      </c>
      <c r="L87" s="19">
        <f t="shared" si="63"/>
        <v>0</v>
      </c>
      <c r="M87" s="19">
        <f t="shared" si="63"/>
        <v>0</v>
      </c>
      <c r="N87" s="19">
        <f t="shared" si="63"/>
        <v>0</v>
      </c>
      <c r="O87" s="19">
        <f t="shared" si="63"/>
        <v>0</v>
      </c>
      <c r="P87" s="19">
        <f t="shared" si="63"/>
        <v>0</v>
      </c>
      <c r="Q87" s="19">
        <f t="shared" si="63"/>
        <v>-12.247721683985674</v>
      </c>
      <c r="R87" s="19">
        <f t="shared" si="63"/>
        <v>-14.375200486438871</v>
      </c>
      <c r="S87" s="19">
        <f t="shared" si="63"/>
        <v>-14.157837560546795</v>
      </c>
      <c r="T87" s="19">
        <f t="shared" si="63"/>
        <v>-14.351474762356474</v>
      </c>
      <c r="U87" s="19">
        <f t="shared" si="63"/>
        <v>-14.389074668997296</v>
      </c>
      <c r="V87" s="19">
        <f t="shared" si="63"/>
        <v>-14.392964089197449</v>
      </c>
      <c r="W87" s="19">
        <f t="shared" si="63"/>
        <v>-14.39645467494779</v>
      </c>
      <c r="X87" s="19">
        <f t="shared" si="63"/>
        <v>-14.438112168020098</v>
      </c>
      <c r="Y87" s="19">
        <f t="shared" si="63"/>
        <v>-14.364317018121483</v>
      </c>
      <c r="Z87" s="19">
        <f t="shared" si="63"/>
        <v>-14.405257325859111</v>
      </c>
      <c r="AA87" s="19">
        <f t="shared" si="63"/>
        <v>-14.407898186471698</v>
      </c>
      <c r="AB87" s="19">
        <f t="shared" si="63"/>
        <v>-14.410226904704018</v>
      </c>
      <c r="AC87" s="19">
        <f t="shared" si="63"/>
        <v>-14.45586688063463</v>
      </c>
      <c r="AD87" s="19">
        <f t="shared" si="63"/>
        <v>-14.371001435238668</v>
      </c>
      <c r="AE87" s="19">
        <f t="shared" si="63"/>
        <v>-14.416057832251681</v>
      </c>
      <c r="AF87" s="19">
        <f t="shared" si="63"/>
        <v>-14.417882431906776</v>
      </c>
      <c r="AG87" s="19">
        <f t="shared" si="63"/>
        <v>-14.419446383325692</v>
      </c>
      <c r="AH87" s="19">
        <f t="shared" si="63"/>
        <v>-14.470098197233426</v>
      </c>
      <c r="AI87" s="19">
        <f t="shared" si="63"/>
        <v>-14.373173479336003</v>
      </c>
      <c r="AJ87" s="19">
        <f aca="true" t="shared" si="64" ref="AJ87:AS87">+AJ51-AI51</f>
        <v>-14.423315538154498</v>
      </c>
      <c r="AK87" s="19">
        <f t="shared" si="64"/>
        <v>-14.426549160922036</v>
      </c>
      <c r="AL87" s="19">
        <f t="shared" si="64"/>
        <v>-14.423741012940155</v>
      </c>
      <c r="AM87" s="19">
        <f t="shared" si="64"/>
        <v>-14.482323638713837</v>
      </c>
      <c r="AN87" s="19">
        <f t="shared" si="64"/>
        <v>-14.372068548376348</v>
      </c>
      <c r="AO87" s="19">
        <f t="shared" si="64"/>
        <v>-14.42824778311271</v>
      </c>
      <c r="AP87" s="19">
        <f t="shared" si="64"/>
        <v>-14.429205633369008</v>
      </c>
      <c r="AQ87" s="19">
        <f t="shared" si="64"/>
        <v>-14.429939354595462</v>
      </c>
      <c r="AR87" s="19">
        <f t="shared" si="64"/>
        <v>-14.579703866300555</v>
      </c>
      <c r="AS87" s="19">
        <f t="shared" si="64"/>
        <v>-15.832081101083247</v>
      </c>
    </row>
    <row r="88" spans="1:45" ht="12.75">
      <c r="A88" s="21"/>
      <c r="D88" s="20">
        <f>SUM(D85:D87)</f>
        <v>10</v>
      </c>
      <c r="E88" s="20">
        <f aca="true" t="shared" si="65" ref="E88:AC88">SUM(E85:E87)</f>
        <v>16.000000000000004</v>
      </c>
      <c r="F88" s="20">
        <f t="shared" si="65"/>
        <v>97.00000000000001</v>
      </c>
      <c r="G88" s="20">
        <f t="shared" si="65"/>
        <v>350.2624174464219</v>
      </c>
      <c r="H88" s="20">
        <f t="shared" si="65"/>
        <v>462.7046170938761</v>
      </c>
      <c r="I88" s="20">
        <f t="shared" si="65"/>
        <v>631.76833334243</v>
      </c>
      <c r="J88" s="20">
        <f t="shared" si="65"/>
        <v>-31.316559273701458</v>
      </c>
      <c r="K88" s="20">
        <f t="shared" si="65"/>
        <v>-91.92397345972695</v>
      </c>
      <c r="L88" s="20">
        <f t="shared" si="65"/>
        <v>-99.83898983232248</v>
      </c>
      <c r="M88" s="20">
        <f t="shared" si="65"/>
        <v>-98.1321390445502</v>
      </c>
      <c r="N88" s="20">
        <f t="shared" si="65"/>
        <v>-96.78710117569578</v>
      </c>
      <c r="O88" s="20">
        <f t="shared" si="65"/>
        <v>-95.0513932627015</v>
      </c>
      <c r="P88" s="20">
        <f t="shared" si="65"/>
        <v>-93.60524436978972</v>
      </c>
      <c r="Q88" s="20">
        <f t="shared" si="65"/>
        <v>-92.06948069554116</v>
      </c>
      <c r="R88" s="20">
        <f t="shared" si="65"/>
        <v>-90.38655999797325</v>
      </c>
      <c r="S88" s="20">
        <f t="shared" si="65"/>
        <v>-88.13835267995802</v>
      </c>
      <c r="T88" s="20">
        <f t="shared" si="65"/>
        <v>-87.26141274127994</v>
      </c>
      <c r="U88" s="20">
        <f t="shared" si="65"/>
        <v>-85.85200042378156</v>
      </c>
      <c r="V88" s="20">
        <f t="shared" si="65"/>
        <v>-84.32800428809452</v>
      </c>
      <c r="W88" s="20">
        <f t="shared" si="65"/>
        <v>-82.80228461192453</v>
      </c>
      <c r="X88" s="20">
        <f t="shared" si="65"/>
        <v>-81.40137705275032</v>
      </c>
      <c r="Y88" s="20">
        <f t="shared" si="65"/>
        <v>-79.61734350121495</v>
      </c>
      <c r="Z88" s="20">
        <f t="shared" si="65"/>
        <v>-78.21751592370487</v>
      </c>
      <c r="AA88" s="20">
        <f t="shared" si="65"/>
        <v>-76.6876962880559</v>
      </c>
      <c r="AB88" s="20">
        <f t="shared" si="65"/>
        <v>-75.15657080229421</v>
      </c>
      <c r="AC88" s="20">
        <f t="shared" si="65"/>
        <v>-73.76725464725943</v>
      </c>
      <c r="AD88" s="20">
        <f>SUM(AD85:AD87)</f>
        <v>-71.94501506120491</v>
      </c>
      <c r="AE88" s="20">
        <f>SUM(AE85:AE87)</f>
        <v>-70.55797408636454</v>
      </c>
      <c r="AF88" s="20">
        <f>SUM(AF85:AF87)</f>
        <v>-69.02432367510875</v>
      </c>
      <c r="AG88" s="20">
        <f>SUM(AG85:AG87)</f>
        <v>-67.48962348777168</v>
      </c>
      <c r="AH88" s="20">
        <f aca="true" t="shared" si="66" ref="AH88:AM88">SUM(AH85:AH87)</f>
        <v>-66.11576118686231</v>
      </c>
      <c r="AI88" s="20">
        <f t="shared" si="66"/>
        <v>-64.25244808634221</v>
      </c>
      <c r="AJ88" s="20">
        <f t="shared" si="66"/>
        <v>-62.88185576886988</v>
      </c>
      <c r="AK88" s="20">
        <f t="shared" si="66"/>
        <v>-61.35205173649747</v>
      </c>
      <c r="AL88" s="20">
        <f t="shared" si="66"/>
        <v>-59.80208574794043</v>
      </c>
      <c r="AM88" s="20">
        <f t="shared" si="66"/>
        <v>-58.4537773147876</v>
      </c>
      <c r="AN88" s="20">
        <f aca="true" t="shared" si="67" ref="AN88:AS88">SUM(AN85:AN87)</f>
        <v>-56.54543580420538</v>
      </c>
      <c r="AO88" s="20">
        <f t="shared" si="67"/>
        <v>-55.19476302789184</v>
      </c>
      <c r="AP88" s="20">
        <f t="shared" si="67"/>
        <v>-53.656967849639315</v>
      </c>
      <c r="AQ88" s="20">
        <f t="shared" si="67"/>
        <v>-52.11833524470347</v>
      </c>
      <c r="AR88" s="20">
        <f t="shared" si="67"/>
        <v>-51.06843533572465</v>
      </c>
      <c r="AS88" s="20">
        <f t="shared" si="67"/>
        <v>-53.61903680107533</v>
      </c>
    </row>
    <row r="89" spans="1:45" ht="12.75">
      <c r="A89" s="124"/>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row>
    <row r="90" spans="1:45" ht="12.75">
      <c r="A90" s="5" t="s">
        <v>52</v>
      </c>
      <c r="D90" s="20">
        <f>+D79+D83+D88</f>
        <v>0</v>
      </c>
      <c r="E90" s="20">
        <f aca="true" t="shared" si="68" ref="E90:AC90">+E79+E83+E88</f>
        <v>0</v>
      </c>
      <c r="F90" s="20">
        <f t="shared" si="68"/>
        <v>0</v>
      </c>
      <c r="G90" s="20">
        <f t="shared" si="68"/>
        <v>0</v>
      </c>
      <c r="H90" s="20">
        <f t="shared" si="68"/>
        <v>0</v>
      </c>
      <c r="I90" s="20">
        <f t="shared" si="68"/>
        <v>0</v>
      </c>
      <c r="J90" s="20">
        <f t="shared" si="68"/>
        <v>0</v>
      </c>
      <c r="K90" s="59">
        <f t="shared" si="68"/>
        <v>0</v>
      </c>
      <c r="L90" s="59">
        <f t="shared" si="68"/>
        <v>0</v>
      </c>
      <c r="M90" s="59">
        <f t="shared" si="68"/>
        <v>0</v>
      </c>
      <c r="N90" s="59">
        <f t="shared" si="68"/>
        <v>0</v>
      </c>
      <c r="O90" s="59">
        <f t="shared" si="68"/>
        <v>0</v>
      </c>
      <c r="P90" s="59">
        <f t="shared" si="68"/>
        <v>0</v>
      </c>
      <c r="Q90" s="59">
        <f t="shared" si="68"/>
        <v>2.8421709430404007E-13</v>
      </c>
      <c r="R90" s="59">
        <f t="shared" si="68"/>
        <v>-3.126388037344441E-13</v>
      </c>
      <c r="S90" s="59">
        <f t="shared" si="68"/>
        <v>2.7000623958883807E-13</v>
      </c>
      <c r="T90" s="59">
        <f t="shared" si="68"/>
        <v>-2.7000623958883807E-13</v>
      </c>
      <c r="U90" s="59">
        <f t="shared" si="68"/>
        <v>1.5631940186722204E-13</v>
      </c>
      <c r="V90" s="59">
        <f t="shared" si="68"/>
        <v>1.7053025658242404E-13</v>
      </c>
      <c r="W90" s="59">
        <f t="shared" si="68"/>
        <v>0</v>
      </c>
      <c r="X90" s="59">
        <f t="shared" si="68"/>
        <v>-2.1316282072803006E-13</v>
      </c>
      <c r="Y90" s="59">
        <f t="shared" si="68"/>
        <v>0</v>
      </c>
      <c r="Z90" s="59">
        <f t="shared" si="68"/>
        <v>0</v>
      </c>
      <c r="AA90" s="59">
        <f t="shared" si="68"/>
        <v>0</v>
      </c>
      <c r="AB90" s="59">
        <f t="shared" si="68"/>
        <v>0</v>
      </c>
      <c r="AC90" s="59">
        <f t="shared" si="68"/>
        <v>0</v>
      </c>
      <c r="AD90" s="59">
        <f>+AD79+AD83+AD88</f>
        <v>0</v>
      </c>
      <c r="AE90" s="59">
        <f>+AE79+AE83+AE88</f>
        <v>0</v>
      </c>
      <c r="AF90" s="59">
        <f>+AF79+AF83+AF88</f>
        <v>1.2789769243681803E-13</v>
      </c>
      <c r="AG90" s="59">
        <f>+AG79+AG83+AG88</f>
        <v>0</v>
      </c>
      <c r="AH90" s="59">
        <f aca="true" t="shared" si="69" ref="AH90:AM90">+AH79+AH83+AH88</f>
        <v>1.4210854715202004E-13</v>
      </c>
      <c r="AI90" s="59">
        <f t="shared" si="69"/>
        <v>0</v>
      </c>
      <c r="AJ90" s="59">
        <f t="shared" si="69"/>
        <v>1.3500311979441904E-13</v>
      </c>
      <c r="AK90" s="59">
        <f t="shared" si="69"/>
        <v>7.815970093361102E-14</v>
      </c>
      <c r="AL90" s="59">
        <f t="shared" si="69"/>
        <v>9.947598300641403E-14</v>
      </c>
      <c r="AM90" s="59">
        <f t="shared" si="69"/>
        <v>1.2789769243681803E-13</v>
      </c>
      <c r="AN90" s="59">
        <f aca="true" t="shared" si="70" ref="AN90:AS90">+AN79+AN83+AN88</f>
        <v>8.526512829121202E-14</v>
      </c>
      <c r="AO90" s="59">
        <f t="shared" si="70"/>
        <v>9.947598300641403E-14</v>
      </c>
      <c r="AP90" s="59">
        <f t="shared" si="70"/>
        <v>9.237055564881302E-14</v>
      </c>
      <c r="AQ90" s="59">
        <f t="shared" si="70"/>
        <v>1.0658141036401503E-13</v>
      </c>
      <c r="AR90" s="59">
        <f t="shared" si="70"/>
        <v>9.237055564881302E-14</v>
      </c>
      <c r="AS90" s="59">
        <f t="shared" si="70"/>
        <v>-9.237055564881302E-14</v>
      </c>
    </row>
    <row r="91" spans="1:45" ht="12.75">
      <c r="A91" s="5" t="s">
        <v>53</v>
      </c>
      <c r="D91" s="20">
        <v>0</v>
      </c>
      <c r="E91" s="20">
        <v>0</v>
      </c>
      <c r="F91" s="20">
        <v>0</v>
      </c>
      <c r="G91" s="20">
        <v>0</v>
      </c>
      <c r="H91" s="20">
        <v>0</v>
      </c>
      <c r="I91" s="20">
        <v>0</v>
      </c>
      <c r="J91" s="59">
        <f>I92</f>
        <v>0</v>
      </c>
      <c r="K91" s="20">
        <f>J92</f>
        <v>0</v>
      </c>
      <c r="L91" s="20">
        <f aca="true" t="shared" si="71" ref="L91:AS91">K92</f>
        <v>0</v>
      </c>
      <c r="M91" s="20">
        <f t="shared" si="71"/>
        <v>0</v>
      </c>
      <c r="N91" s="20">
        <f t="shared" si="71"/>
        <v>0</v>
      </c>
      <c r="O91" s="20">
        <f t="shared" si="71"/>
        <v>0</v>
      </c>
      <c r="P91" s="20">
        <f t="shared" si="71"/>
        <v>0</v>
      </c>
      <c r="Q91" s="20">
        <f t="shared" si="71"/>
        <v>0</v>
      </c>
      <c r="R91" s="20">
        <f t="shared" si="71"/>
        <v>2.8421709430404007E-13</v>
      </c>
      <c r="S91" s="20">
        <f t="shared" si="71"/>
        <v>-2.842170943040401E-14</v>
      </c>
      <c r="T91" s="20">
        <f t="shared" si="71"/>
        <v>2.4158453015843406E-13</v>
      </c>
      <c r="U91" s="20">
        <f t="shared" si="71"/>
        <v>-2.842170943040401E-14</v>
      </c>
      <c r="V91" s="20">
        <f t="shared" si="71"/>
        <v>1.2789769243681803E-13</v>
      </c>
      <c r="W91" s="20">
        <f t="shared" si="71"/>
        <v>2.984279490192421E-13</v>
      </c>
      <c r="X91" s="20">
        <f t="shared" si="71"/>
        <v>2.984279490192421E-13</v>
      </c>
      <c r="Y91" s="20">
        <f t="shared" si="71"/>
        <v>8.526512829121202E-14</v>
      </c>
      <c r="Z91" s="20">
        <f t="shared" si="71"/>
        <v>8.526512829121202E-14</v>
      </c>
      <c r="AA91" s="20">
        <f t="shared" si="71"/>
        <v>8.526512829121202E-14</v>
      </c>
      <c r="AB91" s="20">
        <f t="shared" si="71"/>
        <v>8.526512829121202E-14</v>
      </c>
      <c r="AC91" s="20">
        <f t="shared" si="71"/>
        <v>8.526512829121202E-14</v>
      </c>
      <c r="AD91" s="20">
        <f t="shared" si="71"/>
        <v>8.526512829121202E-14</v>
      </c>
      <c r="AE91" s="20">
        <f t="shared" si="71"/>
        <v>8.526512829121202E-14</v>
      </c>
      <c r="AF91" s="20">
        <f t="shared" si="71"/>
        <v>8.526512829121202E-14</v>
      </c>
      <c r="AG91" s="20">
        <f t="shared" si="71"/>
        <v>2.1316282072803006E-13</v>
      </c>
      <c r="AH91" s="20">
        <f t="shared" si="71"/>
        <v>2.1316282072803006E-13</v>
      </c>
      <c r="AI91" s="20">
        <f t="shared" si="71"/>
        <v>3.552713678800501E-13</v>
      </c>
      <c r="AJ91" s="20">
        <f t="shared" si="71"/>
        <v>3.552713678800501E-13</v>
      </c>
      <c r="AK91" s="20">
        <f t="shared" si="71"/>
        <v>4.902744876744691E-13</v>
      </c>
      <c r="AL91" s="20">
        <f t="shared" si="71"/>
        <v>5.684341886080801E-13</v>
      </c>
      <c r="AM91" s="20">
        <f t="shared" si="71"/>
        <v>6.679101716144942E-13</v>
      </c>
      <c r="AN91" s="20">
        <f t="shared" si="71"/>
        <v>7.958078640513122E-13</v>
      </c>
      <c r="AO91" s="20">
        <f t="shared" si="71"/>
        <v>8.810729923425242E-13</v>
      </c>
      <c r="AP91" s="20">
        <f t="shared" si="71"/>
        <v>9.805489753489383E-13</v>
      </c>
      <c r="AQ91" s="20">
        <f t="shared" si="71"/>
        <v>1.0729195309977513E-12</v>
      </c>
      <c r="AR91" s="20">
        <f t="shared" si="71"/>
        <v>1.1795009413617663E-12</v>
      </c>
      <c r="AS91" s="20">
        <f t="shared" si="71"/>
        <v>1.2718714970105793E-12</v>
      </c>
    </row>
    <row r="92" spans="1:45" ht="13.5" thickBot="1">
      <c r="A92" s="5" t="s">
        <v>54</v>
      </c>
      <c r="D92" s="24">
        <f>D90+D91</f>
        <v>0</v>
      </c>
      <c r="E92" s="24">
        <f aca="true" t="shared" si="72" ref="E92:AS92">E90+E91</f>
        <v>0</v>
      </c>
      <c r="F92" s="24">
        <f t="shared" si="72"/>
        <v>0</v>
      </c>
      <c r="G92" s="24">
        <f t="shared" si="72"/>
        <v>0</v>
      </c>
      <c r="H92" s="24">
        <f t="shared" si="72"/>
        <v>0</v>
      </c>
      <c r="I92" s="24">
        <f t="shared" si="72"/>
        <v>0</v>
      </c>
      <c r="J92" s="24">
        <f t="shared" si="72"/>
        <v>0</v>
      </c>
      <c r="K92" s="24">
        <f t="shared" si="72"/>
        <v>0</v>
      </c>
      <c r="L92" s="24">
        <f t="shared" si="72"/>
        <v>0</v>
      </c>
      <c r="M92" s="24">
        <f t="shared" si="72"/>
        <v>0</v>
      </c>
      <c r="N92" s="24">
        <f t="shared" si="72"/>
        <v>0</v>
      </c>
      <c r="O92" s="24">
        <f t="shared" si="72"/>
        <v>0</v>
      </c>
      <c r="P92" s="24">
        <f t="shared" si="72"/>
        <v>0</v>
      </c>
      <c r="Q92" s="24">
        <f t="shared" si="72"/>
        <v>2.8421709430404007E-13</v>
      </c>
      <c r="R92" s="24">
        <f t="shared" si="72"/>
        <v>-2.842170943040401E-14</v>
      </c>
      <c r="S92" s="24">
        <f t="shared" si="72"/>
        <v>2.4158453015843406E-13</v>
      </c>
      <c r="T92" s="24">
        <f t="shared" si="72"/>
        <v>-2.842170943040401E-14</v>
      </c>
      <c r="U92" s="24">
        <f t="shared" si="72"/>
        <v>1.2789769243681803E-13</v>
      </c>
      <c r="V92" s="24">
        <f t="shared" si="72"/>
        <v>2.984279490192421E-13</v>
      </c>
      <c r="W92" s="24">
        <f t="shared" si="72"/>
        <v>2.984279490192421E-13</v>
      </c>
      <c r="X92" s="24">
        <f t="shared" si="72"/>
        <v>8.526512829121202E-14</v>
      </c>
      <c r="Y92" s="24">
        <f t="shared" si="72"/>
        <v>8.526512829121202E-14</v>
      </c>
      <c r="Z92" s="24">
        <f t="shared" si="72"/>
        <v>8.526512829121202E-14</v>
      </c>
      <c r="AA92" s="24">
        <f t="shared" si="72"/>
        <v>8.526512829121202E-14</v>
      </c>
      <c r="AB92" s="24">
        <f t="shared" si="72"/>
        <v>8.526512829121202E-14</v>
      </c>
      <c r="AC92" s="24">
        <f t="shared" si="72"/>
        <v>8.526512829121202E-14</v>
      </c>
      <c r="AD92" s="24">
        <f t="shared" si="72"/>
        <v>8.526512829121202E-14</v>
      </c>
      <c r="AE92" s="24">
        <f t="shared" si="72"/>
        <v>8.526512829121202E-14</v>
      </c>
      <c r="AF92" s="24">
        <f t="shared" si="72"/>
        <v>2.1316282072803006E-13</v>
      </c>
      <c r="AG92" s="24">
        <f t="shared" si="72"/>
        <v>2.1316282072803006E-13</v>
      </c>
      <c r="AH92" s="24">
        <f t="shared" si="72"/>
        <v>3.552713678800501E-13</v>
      </c>
      <c r="AI92" s="24">
        <f t="shared" si="72"/>
        <v>3.552713678800501E-13</v>
      </c>
      <c r="AJ92" s="24">
        <f t="shared" si="72"/>
        <v>4.902744876744691E-13</v>
      </c>
      <c r="AK92" s="24">
        <f t="shared" si="72"/>
        <v>5.684341886080801E-13</v>
      </c>
      <c r="AL92" s="24">
        <f t="shared" si="72"/>
        <v>6.679101716144942E-13</v>
      </c>
      <c r="AM92" s="24">
        <f t="shared" si="72"/>
        <v>7.958078640513122E-13</v>
      </c>
      <c r="AN92" s="24">
        <f t="shared" si="72"/>
        <v>8.810729923425242E-13</v>
      </c>
      <c r="AO92" s="24">
        <f t="shared" si="72"/>
        <v>9.805489753489383E-13</v>
      </c>
      <c r="AP92" s="24">
        <f t="shared" si="72"/>
        <v>1.0729195309977513E-12</v>
      </c>
      <c r="AQ92" s="24">
        <f t="shared" si="72"/>
        <v>1.1795009413617663E-12</v>
      </c>
      <c r="AR92" s="24">
        <f t="shared" si="72"/>
        <v>1.2718714970105793E-12</v>
      </c>
      <c r="AS92" s="24">
        <f t="shared" si="72"/>
        <v>1.1795009413617663E-12</v>
      </c>
    </row>
    <row r="93" ht="13.5" thickTop="1"/>
    <row r="96" spans="1:45" ht="12.75">
      <c r="A96" s="14" t="s">
        <v>145</v>
      </c>
      <c r="D96" s="86">
        <v>0</v>
      </c>
      <c r="E96" s="86">
        <v>0</v>
      </c>
      <c r="F96" s="86">
        <v>0</v>
      </c>
      <c r="G96" s="86">
        <v>0</v>
      </c>
      <c r="H96" s="86">
        <v>0</v>
      </c>
      <c r="I96" s="86">
        <v>0</v>
      </c>
      <c r="J96" s="86">
        <v>3</v>
      </c>
      <c r="K96" s="86">
        <v>12</v>
      </c>
      <c r="L96" s="86">
        <v>12</v>
      </c>
      <c r="M96" s="86">
        <v>12</v>
      </c>
      <c r="N96" s="86">
        <v>12</v>
      </c>
      <c r="O96" s="86">
        <v>12</v>
      </c>
      <c r="P96" s="86">
        <v>12</v>
      </c>
      <c r="Q96" s="86">
        <v>12</v>
      </c>
      <c r="R96" s="86">
        <v>12</v>
      </c>
      <c r="S96" s="86">
        <v>12</v>
      </c>
      <c r="T96" s="86">
        <v>12</v>
      </c>
      <c r="U96" s="86">
        <v>12</v>
      </c>
      <c r="V96" s="86">
        <v>12</v>
      </c>
      <c r="W96" s="86">
        <v>12</v>
      </c>
      <c r="X96" s="86">
        <v>12</v>
      </c>
      <c r="Y96" s="86">
        <v>12</v>
      </c>
      <c r="Z96" s="86">
        <v>12</v>
      </c>
      <c r="AA96" s="86">
        <v>12</v>
      </c>
      <c r="AB96" s="86">
        <v>12</v>
      </c>
      <c r="AC96" s="86">
        <v>12</v>
      </c>
      <c r="AD96" s="86">
        <v>12</v>
      </c>
      <c r="AE96" s="86">
        <v>12</v>
      </c>
      <c r="AF96" s="86">
        <v>12</v>
      </c>
      <c r="AG96" s="86">
        <v>12</v>
      </c>
      <c r="AH96" s="86">
        <v>12</v>
      </c>
      <c r="AI96" s="86">
        <v>12</v>
      </c>
      <c r="AJ96" s="86">
        <v>12</v>
      </c>
      <c r="AK96" s="86">
        <v>12</v>
      </c>
      <c r="AL96" s="86">
        <v>12</v>
      </c>
      <c r="AM96" s="86">
        <v>12</v>
      </c>
      <c r="AN96" s="86">
        <v>12</v>
      </c>
      <c r="AO96" s="86">
        <v>12</v>
      </c>
      <c r="AP96" s="86">
        <v>12</v>
      </c>
      <c r="AQ96" s="86">
        <v>12</v>
      </c>
      <c r="AR96" s="86">
        <v>12</v>
      </c>
      <c r="AS96" s="86">
        <v>9</v>
      </c>
    </row>
    <row r="97" spans="3:4" s="9" customFormat="1" ht="12.75">
      <c r="C97" s="40"/>
      <c r="D97" s="28"/>
    </row>
    <row r="98" spans="1:45" s="9" customFormat="1" ht="12.75">
      <c r="A98" s="9" t="s">
        <v>218</v>
      </c>
      <c r="D98" s="73">
        <f>IF(D8='III. Input Tab'!$E$10,-'V. O&amp;M Forecast'!$C$86,0)</f>
        <v>0</v>
      </c>
      <c r="E98" s="73">
        <f>IF(E8='III. Input Tab'!$E$10,-'V. O&amp;M Forecast'!$C$86,0)</f>
        <v>0</v>
      </c>
      <c r="F98" s="73">
        <f>IF(F8='III. Input Tab'!$E$10,-'V. O&amp;M Forecast'!$C$86,0)</f>
        <v>0</v>
      </c>
      <c r="G98" s="73">
        <f>IF(G8='III. Input Tab'!$E$10,-'V. O&amp;M Forecast'!$C$86,0)</f>
        <v>0</v>
      </c>
      <c r="H98" s="73">
        <f>IF(H8='III. Input Tab'!$E$10,-'V. O&amp;M Forecast'!$C$86,0)</f>
        <v>0</v>
      </c>
      <c r="I98" s="73">
        <f>IF(I8='III. Input Tab'!$E$10,-'V. O&amp;M Forecast'!$C$86,0)</f>
        <v>0</v>
      </c>
      <c r="J98" s="73">
        <f>IF(J8='III. Input Tab'!$E$10,-'V. O&amp;M Forecast'!$C$86,0)</f>
        <v>17.37644025641289</v>
      </c>
      <c r="K98" s="73">
        <f>IF(K8='III. Input Tab'!$E$10,-'V. O&amp;M Forecast'!$C$86,0)</f>
        <v>0</v>
      </c>
      <c r="L98" s="73">
        <f>IF(L8='III. Input Tab'!$E$10,-'V. O&amp;M Forecast'!$C$86,0)</f>
        <v>0</v>
      </c>
      <c r="M98" s="73">
        <f>IF(M8='III. Input Tab'!$E$10,-'V. O&amp;M Forecast'!$C$86,0)</f>
        <v>0</v>
      </c>
      <c r="N98" s="73">
        <f>IF(N8='III. Input Tab'!$E$10,-'V. O&amp;M Forecast'!$C$86,0)</f>
        <v>0</v>
      </c>
      <c r="O98" s="73">
        <f>IF(O8='III. Input Tab'!$E$10,-'V. O&amp;M Forecast'!$C$86,0)</f>
        <v>0</v>
      </c>
      <c r="P98" s="73">
        <f>IF(P8='III. Input Tab'!$E$10,-'V. O&amp;M Forecast'!$C$86,0)</f>
        <v>0</v>
      </c>
      <c r="Q98" s="73">
        <f>IF(Q8='III. Input Tab'!$E$10,-'V. O&amp;M Forecast'!$C$86,0)</f>
        <v>0</v>
      </c>
      <c r="R98" s="73">
        <f>IF(R8='III. Input Tab'!$E$10,-'V. O&amp;M Forecast'!$C$86,0)</f>
        <v>0</v>
      </c>
      <c r="S98" s="73">
        <f>IF(S8='III. Input Tab'!$E$10,-'V. O&amp;M Forecast'!$C$86,0)</f>
        <v>0</v>
      </c>
      <c r="T98" s="73">
        <f>IF(T8='III. Input Tab'!$E$10,-'V. O&amp;M Forecast'!$C$86,0)</f>
        <v>0</v>
      </c>
      <c r="U98" s="73">
        <f>IF(U8='III. Input Tab'!$E$10,-'V. O&amp;M Forecast'!$C$86,0)</f>
        <v>0</v>
      </c>
      <c r="V98" s="73">
        <f>IF(V8='III. Input Tab'!$E$10,-'V. O&amp;M Forecast'!$C$86,0)</f>
        <v>0</v>
      </c>
      <c r="W98" s="73">
        <f>IF(W8='III. Input Tab'!$E$10,-'V. O&amp;M Forecast'!$C$86,0)</f>
        <v>0</v>
      </c>
      <c r="X98" s="73">
        <f>IF(X8='III. Input Tab'!$E$10,-'V. O&amp;M Forecast'!$C$86,0)</f>
        <v>0</v>
      </c>
      <c r="Y98" s="73">
        <f>IF(Y8='III. Input Tab'!$E$10,-'V. O&amp;M Forecast'!$C$86,0)</f>
        <v>0</v>
      </c>
      <c r="Z98" s="73">
        <f>IF(Z8='III. Input Tab'!$E$10,-'V. O&amp;M Forecast'!$C$86,0)</f>
        <v>0</v>
      </c>
      <c r="AA98" s="73">
        <f>IF(AA8='III. Input Tab'!$E$10,-'V. O&amp;M Forecast'!$C$86,0)</f>
        <v>0</v>
      </c>
      <c r="AB98" s="73">
        <f>IF(AB8='III. Input Tab'!$E$10,-'V. O&amp;M Forecast'!$C$86,0)</f>
        <v>0</v>
      </c>
      <c r="AC98" s="73">
        <f>IF(AC8='III. Input Tab'!$E$10,-'V. O&amp;M Forecast'!$C$86,0)</f>
        <v>0</v>
      </c>
      <c r="AD98" s="73">
        <f>IF(AD8='III. Input Tab'!$E$10,-'V. O&amp;M Forecast'!$C$86,0)</f>
        <v>0</v>
      </c>
      <c r="AE98" s="73">
        <f>IF(AE8='III. Input Tab'!$E$10,-'V. O&amp;M Forecast'!$C$86,0)</f>
        <v>0</v>
      </c>
      <c r="AF98" s="73">
        <f>IF(AF8='III. Input Tab'!$E$10,-'V. O&amp;M Forecast'!$C$86,0)</f>
        <v>0</v>
      </c>
      <c r="AG98" s="73">
        <f>IF(AG8='III. Input Tab'!$E$10,-'V. O&amp;M Forecast'!$C$86,0)</f>
        <v>0</v>
      </c>
      <c r="AH98" s="73">
        <f>IF(AH8='III. Input Tab'!$E$10,-'V. O&amp;M Forecast'!$C$86,0)</f>
        <v>0</v>
      </c>
      <c r="AI98" s="73">
        <f>IF(AI8='III. Input Tab'!$E$10,-'V. O&amp;M Forecast'!$C$86,0)</f>
        <v>0</v>
      </c>
      <c r="AJ98" s="73">
        <f>IF(AJ8='III. Input Tab'!$E$10,-'V. O&amp;M Forecast'!$C$86,0)</f>
        <v>0</v>
      </c>
      <c r="AK98" s="73">
        <f>IF(AK8='III. Input Tab'!$E$10,-'V. O&amp;M Forecast'!$C$86,0)</f>
        <v>0</v>
      </c>
      <c r="AL98" s="73">
        <f>IF(AL8='III. Input Tab'!$E$10,-'V. O&amp;M Forecast'!$C$86,0)</f>
        <v>0</v>
      </c>
      <c r="AM98" s="73">
        <f>IF(AM8='III. Input Tab'!$E$10,-'V. O&amp;M Forecast'!$C$86,0)</f>
        <v>0</v>
      </c>
      <c r="AN98" s="73">
        <f>IF(AN8='III. Input Tab'!$E$10,-'V. O&amp;M Forecast'!$C$86,0)</f>
        <v>0</v>
      </c>
      <c r="AO98" s="73">
        <f>IF(AO8='III. Input Tab'!$E$10,-'V. O&amp;M Forecast'!$C$86,0)</f>
        <v>0</v>
      </c>
      <c r="AP98" s="73">
        <f>IF(AP8='III. Input Tab'!$E$10,-'V. O&amp;M Forecast'!$C$86,0)</f>
        <v>0</v>
      </c>
      <c r="AQ98" s="73">
        <f>IF(AQ8='III. Input Tab'!$E$10,-'V. O&amp;M Forecast'!$C$86,0)</f>
        <v>0</v>
      </c>
      <c r="AR98" s="73">
        <f>IF(AR8='III. Input Tab'!$E$10,-'V. O&amp;M Forecast'!$C$86,0)</f>
        <v>0</v>
      </c>
      <c r="AS98" s="73">
        <f>IF(AS8='III. Input Tab'!$E$10,-'V. O&amp;M Forecast'!$C$86,0)</f>
        <v>0</v>
      </c>
    </row>
    <row r="99" spans="1:45" s="9" customFormat="1" ht="12.75">
      <c r="A99" s="186" t="s">
        <v>219</v>
      </c>
      <c r="D99" s="70"/>
      <c r="E99" s="70"/>
      <c r="F99" s="70"/>
      <c r="G99" s="70"/>
      <c r="H99" s="70"/>
      <c r="I99" s="28"/>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row>
  </sheetData>
  <sheetProtection password="9F54" sheet="1"/>
  <conditionalFormatting sqref="C97">
    <cfRule type="cellIs" priority="24" dxfId="33" operator="equal" stopIfTrue="1">
      <formula>"Run CPV"</formula>
    </cfRule>
    <cfRule type="expression" priority="25" dxfId="47" stopIfTrue="1">
      <formula>$C$97="Run CPV"</formula>
    </cfRule>
  </conditionalFormatting>
  <conditionalFormatting sqref="D7:AS7">
    <cfRule type="cellIs" priority="21" dxfId="2" operator="lessThan" stopIfTrue="1">
      <formula>1</formula>
    </cfRule>
    <cfRule type="cellIs" priority="22" dxfId="1" operator="greaterThan" stopIfTrue="1">
      <formula>0</formula>
    </cfRule>
    <cfRule type="cellIs" priority="23" dxfId="0" operator="greaterThan" stopIfTrue="1">
      <formula>0</formula>
    </cfRule>
  </conditionalFormatting>
  <conditionalFormatting sqref="D31:AS31">
    <cfRule type="cellIs" priority="18" dxfId="2" operator="lessThan" stopIfTrue="1">
      <formula>1</formula>
    </cfRule>
    <cfRule type="cellIs" priority="19" dxfId="1" operator="greaterThan" stopIfTrue="1">
      <formula>0</formula>
    </cfRule>
    <cfRule type="cellIs" priority="20" dxfId="0" operator="greaterThan" stopIfTrue="1">
      <formula>0</formula>
    </cfRule>
  </conditionalFormatting>
  <conditionalFormatting sqref="D71:AS71">
    <cfRule type="cellIs" priority="15" dxfId="2" operator="lessThan" stopIfTrue="1">
      <formula>1</formula>
    </cfRule>
    <cfRule type="cellIs" priority="16" dxfId="1" operator="greaterThan" stopIfTrue="1">
      <formula>0</formula>
    </cfRule>
    <cfRule type="cellIs" priority="17" dxfId="0" operator="greaterThan" stopIfTrue="1">
      <formula>0</formula>
    </cfRule>
  </conditionalFormatting>
  <printOptions/>
  <pageMargins left="0.7" right="0.7" top="0.75" bottom="0.75" header="0.3" footer="0.3"/>
  <pageSetup fitToWidth="100" horizontalDpi="600" verticalDpi="600" orientation="landscape" scale="65" r:id="rId1"/>
  <colBreaks count="1" manualBreakCount="1">
    <brk id="14" max="106" man="1"/>
  </colBreaks>
</worksheet>
</file>

<file path=xl/worksheets/sheet4.xml><?xml version="1.0" encoding="utf-8"?>
<worksheet xmlns="http://schemas.openxmlformats.org/spreadsheetml/2006/main" xmlns:r="http://schemas.openxmlformats.org/officeDocument/2006/relationships">
  <sheetPr codeName="Sheet4"/>
  <dimension ref="A2:BE315"/>
  <sheetViews>
    <sheetView zoomScale="80" zoomScaleNormal="80" zoomScaleSheetLayoutView="90" workbookViewId="0" topLeftCell="A1">
      <selection activeCell="A1" sqref="A1"/>
    </sheetView>
  </sheetViews>
  <sheetFormatPr defaultColWidth="9.140625" defaultRowHeight="12.75" outlineLevelRow="1"/>
  <cols>
    <col min="1" max="1" width="9.140625" style="5" customWidth="1"/>
    <col min="2" max="2" width="42.7109375" style="5" customWidth="1"/>
    <col min="3" max="14" width="12.8515625" style="5" customWidth="1"/>
    <col min="15" max="15" width="15.57421875" style="5" customWidth="1"/>
    <col min="16" max="44" width="12.8515625" style="5" customWidth="1"/>
    <col min="45" max="55" width="9.140625" style="5" customWidth="1"/>
    <col min="56" max="56" width="13.8515625" style="5" customWidth="1"/>
    <col min="57" max="57" width="13.7109375" style="5" bestFit="1" customWidth="1"/>
    <col min="58" max="16384" width="9.140625" style="5" customWidth="1"/>
  </cols>
  <sheetData>
    <row r="2" spans="2:13" ht="12.75">
      <c r="B2" s="4" t="s">
        <v>202</v>
      </c>
      <c r="H2" s="95"/>
      <c r="M2" s="213"/>
    </row>
    <row r="3" spans="2:13" ht="12.75">
      <c r="B3" s="4" t="s">
        <v>122</v>
      </c>
      <c r="H3" s="95"/>
      <c r="M3" s="106"/>
    </row>
    <row r="4" ht="12.75">
      <c r="H4" s="9"/>
    </row>
    <row r="5" spans="2:11" ht="12.75">
      <c r="B5" s="4" t="s">
        <v>124</v>
      </c>
      <c r="H5" s="68"/>
      <c r="K5" s="54"/>
    </row>
    <row r="6" ht="12.75">
      <c r="B6" s="4"/>
    </row>
    <row r="7" spans="2:5" ht="12.75">
      <c r="B7" s="53" t="s">
        <v>87</v>
      </c>
      <c r="C7" s="60">
        <v>0.3</v>
      </c>
      <c r="E7" s="4" t="s">
        <v>162</v>
      </c>
    </row>
    <row r="8" spans="2:3" s="66" customFormat="1" ht="12.75">
      <c r="B8" s="67"/>
      <c r="C8" s="62"/>
    </row>
    <row r="9" spans="2:5" ht="12.75">
      <c r="B9" s="53" t="s">
        <v>116</v>
      </c>
      <c r="C9" s="60">
        <f>1-C7</f>
        <v>0.7</v>
      </c>
      <c r="E9" s="65">
        <f>VLOOKUP('III. Input Tab'!C231,'III. Input Tab'!B232:C315,2)</f>
        <v>43009</v>
      </c>
    </row>
    <row r="10" spans="2:9" s="66" customFormat="1" ht="12.75">
      <c r="B10" s="67"/>
      <c r="C10" s="62"/>
      <c r="E10" s="26">
        <f>YEAR(E9)</f>
        <v>2017</v>
      </c>
      <c r="I10" s="62"/>
    </row>
    <row r="11" spans="2:9" ht="12.75">
      <c r="B11" s="53" t="s">
        <v>141</v>
      </c>
      <c r="C11" s="64">
        <v>4930000</v>
      </c>
      <c r="D11" s="77"/>
      <c r="E11" s="76"/>
      <c r="I11" s="25"/>
    </row>
    <row r="12" spans="2:9" ht="12.75">
      <c r="B12" s="53"/>
      <c r="C12" s="65"/>
      <c r="I12" s="25"/>
    </row>
    <row r="13" spans="2:9" ht="12.75">
      <c r="B13" s="53" t="s">
        <v>209</v>
      </c>
      <c r="C13" s="64">
        <v>35</v>
      </c>
      <c r="I13" s="25"/>
    </row>
    <row r="14" spans="2:3" ht="12.75">
      <c r="B14" s="53"/>
      <c r="C14" s="65"/>
    </row>
    <row r="15" spans="2:3" ht="12.75">
      <c r="B15" s="67"/>
      <c r="C15" s="118"/>
    </row>
    <row r="16" spans="2:3" ht="12.75">
      <c r="B16" s="53"/>
      <c r="C16" s="4"/>
    </row>
    <row r="17" spans="2:44" ht="12.75">
      <c r="B17" s="53"/>
      <c r="C17" s="26" t="str">
        <f>IF(C18=0,"Construct","")</f>
        <v>Construct</v>
      </c>
      <c r="D17" s="26" t="str">
        <f aca="true" t="shared" si="0" ref="D17:AR17">IF(D18=0,"Construct","")</f>
        <v>Construct</v>
      </c>
      <c r="E17" s="26" t="str">
        <f t="shared" si="0"/>
        <v>Construct</v>
      </c>
      <c r="F17" s="26" t="str">
        <f t="shared" si="0"/>
        <v>Construct</v>
      </c>
      <c r="G17" s="26" t="str">
        <f t="shared" si="0"/>
        <v>Construct</v>
      </c>
      <c r="H17" s="26" t="str">
        <f t="shared" si="0"/>
        <v>Construct</v>
      </c>
      <c r="I17" s="26">
        <f t="shared" si="0"/>
      </c>
      <c r="J17" s="26">
        <f t="shared" si="0"/>
      </c>
      <c r="K17" s="26">
        <f t="shared" si="0"/>
      </c>
      <c r="L17" s="26">
        <f t="shared" si="0"/>
      </c>
      <c r="M17" s="26">
        <f t="shared" si="0"/>
      </c>
      <c r="N17" s="26">
        <f t="shared" si="0"/>
      </c>
      <c r="O17" s="26">
        <f t="shared" si="0"/>
      </c>
      <c r="P17" s="26">
        <f t="shared" si="0"/>
      </c>
      <c r="Q17" s="26">
        <f t="shared" si="0"/>
      </c>
      <c r="R17" s="26">
        <f t="shared" si="0"/>
      </c>
      <c r="S17" s="26">
        <f t="shared" si="0"/>
      </c>
      <c r="T17" s="26">
        <f t="shared" si="0"/>
      </c>
      <c r="U17" s="26">
        <f t="shared" si="0"/>
      </c>
      <c r="V17" s="26">
        <f t="shared" si="0"/>
      </c>
      <c r="W17" s="26">
        <f t="shared" si="0"/>
      </c>
      <c r="X17" s="26">
        <f t="shared" si="0"/>
      </c>
      <c r="Y17" s="26">
        <f t="shared" si="0"/>
      </c>
      <c r="Z17" s="26">
        <f t="shared" si="0"/>
      </c>
      <c r="AA17" s="26">
        <f t="shared" si="0"/>
      </c>
      <c r="AB17" s="26">
        <f t="shared" si="0"/>
      </c>
      <c r="AC17" s="26">
        <f t="shared" si="0"/>
      </c>
      <c r="AD17" s="26">
        <f t="shared" si="0"/>
      </c>
      <c r="AE17" s="26">
        <f t="shared" si="0"/>
      </c>
      <c r="AF17" s="26">
        <f t="shared" si="0"/>
      </c>
      <c r="AG17" s="26">
        <f t="shared" si="0"/>
      </c>
      <c r="AH17" s="26">
        <f t="shared" si="0"/>
      </c>
      <c r="AI17" s="26">
        <f t="shared" si="0"/>
      </c>
      <c r="AJ17" s="26">
        <f t="shared" si="0"/>
      </c>
      <c r="AK17" s="26">
        <f t="shared" si="0"/>
      </c>
      <c r="AL17" s="26">
        <f t="shared" si="0"/>
      </c>
      <c r="AM17" s="26">
        <f t="shared" si="0"/>
      </c>
      <c r="AN17" s="26">
        <f t="shared" si="0"/>
      </c>
      <c r="AO17" s="26">
        <f t="shared" si="0"/>
      </c>
      <c r="AP17" s="26">
        <f t="shared" si="0"/>
      </c>
      <c r="AQ17" s="26">
        <f t="shared" si="0"/>
      </c>
      <c r="AR17" s="26">
        <f t="shared" si="0"/>
      </c>
    </row>
    <row r="18" spans="3:44" ht="12.75">
      <c r="C18" s="42">
        <f>IF($E$10=C19,1,0)</f>
        <v>0</v>
      </c>
      <c r="D18" s="42">
        <f aca="true" t="shared" si="1" ref="D18:AI18">IF(C18&lt;1,IF($E$10=D19,1,0),C18+1)</f>
        <v>0</v>
      </c>
      <c r="E18" s="42">
        <f t="shared" si="1"/>
        <v>0</v>
      </c>
      <c r="F18" s="42">
        <f t="shared" si="1"/>
        <v>0</v>
      </c>
      <c r="G18" s="42">
        <f t="shared" si="1"/>
        <v>0</v>
      </c>
      <c r="H18" s="42">
        <f t="shared" si="1"/>
        <v>0</v>
      </c>
      <c r="I18" s="42">
        <f t="shared" si="1"/>
        <v>1</v>
      </c>
      <c r="J18" s="42">
        <f t="shared" si="1"/>
        <v>2</v>
      </c>
      <c r="K18" s="42">
        <f t="shared" si="1"/>
        <v>3</v>
      </c>
      <c r="L18" s="42">
        <f t="shared" si="1"/>
        <v>4</v>
      </c>
      <c r="M18" s="42">
        <f t="shared" si="1"/>
        <v>5</v>
      </c>
      <c r="N18" s="42">
        <f t="shared" si="1"/>
        <v>6</v>
      </c>
      <c r="O18" s="42">
        <f t="shared" si="1"/>
        <v>7</v>
      </c>
      <c r="P18" s="42">
        <f t="shared" si="1"/>
        <v>8</v>
      </c>
      <c r="Q18" s="42">
        <f t="shared" si="1"/>
        <v>9</v>
      </c>
      <c r="R18" s="42">
        <f t="shared" si="1"/>
        <v>10</v>
      </c>
      <c r="S18" s="42">
        <f t="shared" si="1"/>
        <v>11</v>
      </c>
      <c r="T18" s="42">
        <f t="shared" si="1"/>
        <v>12</v>
      </c>
      <c r="U18" s="42">
        <f t="shared" si="1"/>
        <v>13</v>
      </c>
      <c r="V18" s="42">
        <f t="shared" si="1"/>
        <v>14</v>
      </c>
      <c r="W18" s="42">
        <f t="shared" si="1"/>
        <v>15</v>
      </c>
      <c r="X18" s="42">
        <f t="shared" si="1"/>
        <v>16</v>
      </c>
      <c r="Y18" s="42">
        <f t="shared" si="1"/>
        <v>17</v>
      </c>
      <c r="Z18" s="42">
        <f t="shared" si="1"/>
        <v>18</v>
      </c>
      <c r="AA18" s="42">
        <f t="shared" si="1"/>
        <v>19</v>
      </c>
      <c r="AB18" s="42">
        <f t="shared" si="1"/>
        <v>20</v>
      </c>
      <c r="AC18" s="42">
        <f t="shared" si="1"/>
        <v>21</v>
      </c>
      <c r="AD18" s="42">
        <f t="shared" si="1"/>
        <v>22</v>
      </c>
      <c r="AE18" s="42">
        <f t="shared" si="1"/>
        <v>23</v>
      </c>
      <c r="AF18" s="42">
        <f t="shared" si="1"/>
        <v>24</v>
      </c>
      <c r="AG18" s="42">
        <f t="shared" si="1"/>
        <v>25</v>
      </c>
      <c r="AH18" s="42">
        <f t="shared" si="1"/>
        <v>26</v>
      </c>
      <c r="AI18" s="42">
        <f t="shared" si="1"/>
        <v>27</v>
      </c>
      <c r="AJ18" s="42">
        <f aca="true" t="shared" si="2" ref="AJ18:AR18">IF(AI18&lt;1,IF($E$10=AJ19,1,0),AI18+1)</f>
        <v>28</v>
      </c>
      <c r="AK18" s="42">
        <f t="shared" si="2"/>
        <v>29</v>
      </c>
      <c r="AL18" s="42">
        <f t="shared" si="2"/>
        <v>30</v>
      </c>
      <c r="AM18" s="42">
        <f t="shared" si="2"/>
        <v>31</v>
      </c>
      <c r="AN18" s="42">
        <f t="shared" si="2"/>
        <v>32</v>
      </c>
      <c r="AO18" s="42">
        <f t="shared" si="2"/>
        <v>33</v>
      </c>
      <c r="AP18" s="42">
        <f t="shared" si="2"/>
        <v>34</v>
      </c>
      <c r="AQ18" s="42">
        <f t="shared" si="2"/>
        <v>35</v>
      </c>
      <c r="AR18" s="42">
        <f t="shared" si="2"/>
        <v>36</v>
      </c>
    </row>
    <row r="19" spans="2:44" ht="12.75">
      <c r="B19" s="36" t="s">
        <v>139</v>
      </c>
      <c r="C19" s="34">
        <v>2011</v>
      </c>
      <c r="D19" s="34">
        <v>2012</v>
      </c>
      <c r="E19" s="34">
        <f>D19+1</f>
        <v>2013</v>
      </c>
      <c r="F19" s="34">
        <f aca="true" t="shared" si="3" ref="F19:AF19">E19+1</f>
        <v>2014</v>
      </c>
      <c r="G19" s="34">
        <f t="shared" si="3"/>
        <v>2015</v>
      </c>
      <c r="H19" s="34">
        <f t="shared" si="3"/>
        <v>2016</v>
      </c>
      <c r="I19" s="34">
        <f t="shared" si="3"/>
        <v>2017</v>
      </c>
      <c r="J19" s="34">
        <f t="shared" si="3"/>
        <v>2018</v>
      </c>
      <c r="K19" s="34">
        <f t="shared" si="3"/>
        <v>2019</v>
      </c>
      <c r="L19" s="34">
        <f t="shared" si="3"/>
        <v>2020</v>
      </c>
      <c r="M19" s="34">
        <f t="shared" si="3"/>
        <v>2021</v>
      </c>
      <c r="N19" s="34">
        <f t="shared" si="3"/>
        <v>2022</v>
      </c>
      <c r="O19" s="34">
        <f t="shared" si="3"/>
        <v>2023</v>
      </c>
      <c r="P19" s="34">
        <f t="shared" si="3"/>
        <v>2024</v>
      </c>
      <c r="Q19" s="34">
        <f t="shared" si="3"/>
        <v>2025</v>
      </c>
      <c r="R19" s="34">
        <f t="shared" si="3"/>
        <v>2026</v>
      </c>
      <c r="S19" s="34">
        <f t="shared" si="3"/>
        <v>2027</v>
      </c>
      <c r="T19" s="34">
        <f t="shared" si="3"/>
        <v>2028</v>
      </c>
      <c r="U19" s="34">
        <f t="shared" si="3"/>
        <v>2029</v>
      </c>
      <c r="V19" s="34">
        <f t="shared" si="3"/>
        <v>2030</v>
      </c>
      <c r="W19" s="34">
        <f t="shared" si="3"/>
        <v>2031</v>
      </c>
      <c r="X19" s="34">
        <f t="shared" si="3"/>
        <v>2032</v>
      </c>
      <c r="Y19" s="34">
        <f t="shared" si="3"/>
        <v>2033</v>
      </c>
      <c r="Z19" s="34">
        <f t="shared" si="3"/>
        <v>2034</v>
      </c>
      <c r="AA19" s="34">
        <f t="shared" si="3"/>
        <v>2035</v>
      </c>
      <c r="AB19" s="34">
        <f t="shared" si="3"/>
        <v>2036</v>
      </c>
      <c r="AC19" s="34">
        <f t="shared" si="3"/>
        <v>2037</v>
      </c>
      <c r="AD19" s="34">
        <f t="shared" si="3"/>
        <v>2038</v>
      </c>
      <c r="AE19" s="34">
        <f t="shared" si="3"/>
        <v>2039</v>
      </c>
      <c r="AF19" s="34">
        <f t="shared" si="3"/>
        <v>2040</v>
      </c>
      <c r="AG19" s="34">
        <f aca="true" t="shared" si="4" ref="AG19:AR19">AF19+1</f>
        <v>2041</v>
      </c>
      <c r="AH19" s="34">
        <f t="shared" si="4"/>
        <v>2042</v>
      </c>
      <c r="AI19" s="34">
        <f t="shared" si="4"/>
        <v>2043</v>
      </c>
      <c r="AJ19" s="34">
        <f t="shared" si="4"/>
        <v>2044</v>
      </c>
      <c r="AK19" s="34">
        <f t="shared" si="4"/>
        <v>2045</v>
      </c>
      <c r="AL19" s="34">
        <f t="shared" si="4"/>
        <v>2046</v>
      </c>
      <c r="AM19" s="34">
        <f t="shared" si="4"/>
        <v>2047</v>
      </c>
      <c r="AN19" s="34">
        <f t="shared" si="4"/>
        <v>2048</v>
      </c>
      <c r="AO19" s="34">
        <f t="shared" si="4"/>
        <v>2049</v>
      </c>
      <c r="AP19" s="34">
        <f t="shared" si="4"/>
        <v>2050</v>
      </c>
      <c r="AQ19" s="34">
        <f t="shared" si="4"/>
        <v>2051</v>
      </c>
      <c r="AR19" s="34">
        <f t="shared" si="4"/>
        <v>2052</v>
      </c>
    </row>
    <row r="21" spans="1:44" ht="12.75">
      <c r="A21" s="9"/>
      <c r="B21" s="5" t="s">
        <v>74</v>
      </c>
      <c r="C21" s="60">
        <v>0.04</v>
      </c>
      <c r="D21" s="60">
        <v>0.04</v>
      </c>
      <c r="E21" s="60">
        <v>0.04</v>
      </c>
      <c r="F21" s="60">
        <v>0.04</v>
      </c>
      <c r="G21" s="60">
        <v>0.04</v>
      </c>
      <c r="H21" s="60">
        <v>0.04</v>
      </c>
      <c r="I21" s="60">
        <v>0.04</v>
      </c>
      <c r="J21" s="60">
        <v>0.04</v>
      </c>
      <c r="K21" s="60">
        <v>0.04</v>
      </c>
      <c r="L21" s="60">
        <v>0.04</v>
      </c>
      <c r="M21" s="60">
        <v>0.04</v>
      </c>
      <c r="N21" s="60">
        <v>0.04</v>
      </c>
      <c r="O21" s="60">
        <v>0.04</v>
      </c>
      <c r="P21" s="60">
        <v>0.04</v>
      </c>
      <c r="Q21" s="60">
        <v>0.04</v>
      </c>
      <c r="R21" s="60">
        <v>0.04</v>
      </c>
      <c r="S21" s="60">
        <v>0.04</v>
      </c>
      <c r="T21" s="60">
        <v>0.04</v>
      </c>
      <c r="U21" s="60">
        <v>0.04</v>
      </c>
      <c r="V21" s="60">
        <v>0.04</v>
      </c>
      <c r="W21" s="60">
        <v>0.04</v>
      </c>
      <c r="X21" s="60">
        <v>0.04</v>
      </c>
      <c r="Y21" s="60">
        <v>0.04</v>
      </c>
      <c r="Z21" s="60">
        <v>0.04</v>
      </c>
      <c r="AA21" s="60">
        <v>0.04</v>
      </c>
      <c r="AB21" s="60">
        <v>0.04</v>
      </c>
      <c r="AC21" s="60">
        <v>0.04</v>
      </c>
      <c r="AD21" s="60">
        <v>0.04</v>
      </c>
      <c r="AE21" s="60">
        <v>0.04</v>
      </c>
      <c r="AF21" s="60">
        <v>0.04</v>
      </c>
      <c r="AG21" s="60">
        <v>0.04</v>
      </c>
      <c r="AH21" s="60">
        <v>0.04</v>
      </c>
      <c r="AI21" s="60">
        <v>0.04</v>
      </c>
      <c r="AJ21" s="60">
        <v>0.04</v>
      </c>
      <c r="AK21" s="60">
        <v>0.04</v>
      </c>
      <c r="AL21" s="60">
        <v>0.04</v>
      </c>
      <c r="AM21" s="60">
        <v>0.04</v>
      </c>
      <c r="AN21" s="60">
        <v>0.04</v>
      </c>
      <c r="AO21" s="60">
        <v>0.04</v>
      </c>
      <c r="AP21" s="60">
        <v>0.04</v>
      </c>
      <c r="AQ21" s="60">
        <v>0.04</v>
      </c>
      <c r="AR21" s="60">
        <v>0.04</v>
      </c>
    </row>
    <row r="22" ht="12.75">
      <c r="A22" s="9"/>
    </row>
    <row r="23" spans="1:44" ht="12.75">
      <c r="A23" s="9"/>
      <c r="B23" s="5" t="s">
        <v>123</v>
      </c>
      <c r="C23" s="60">
        <v>0.091</v>
      </c>
      <c r="D23" s="60">
        <v>0.091</v>
      </c>
      <c r="E23" s="60">
        <v>0.091</v>
      </c>
      <c r="F23" s="60">
        <v>0.094</v>
      </c>
      <c r="G23" s="60">
        <v>0.1008</v>
      </c>
      <c r="H23" s="60">
        <v>0.1053</v>
      </c>
      <c r="I23" s="60">
        <v>0.1068</v>
      </c>
      <c r="J23" s="60">
        <v>0.1068</v>
      </c>
      <c r="K23" s="60">
        <v>0.1068</v>
      </c>
      <c r="L23" s="60">
        <v>0.1068</v>
      </c>
      <c r="M23" s="60">
        <v>0.1068</v>
      </c>
      <c r="N23" s="60">
        <v>0.1068</v>
      </c>
      <c r="O23" s="60">
        <v>0.1068</v>
      </c>
      <c r="P23" s="60">
        <v>0.1068</v>
      </c>
      <c r="Q23" s="60">
        <v>0.1068</v>
      </c>
      <c r="R23" s="60">
        <v>0.1068</v>
      </c>
      <c r="S23" s="60">
        <v>0.1068</v>
      </c>
      <c r="T23" s="60">
        <v>0.1068</v>
      </c>
      <c r="U23" s="60">
        <v>0.1068</v>
      </c>
      <c r="V23" s="60">
        <v>0.1068</v>
      </c>
      <c r="W23" s="60">
        <v>0.1068</v>
      </c>
      <c r="X23" s="60">
        <v>0.1068</v>
      </c>
      <c r="Y23" s="60">
        <v>0.1068</v>
      </c>
      <c r="Z23" s="60">
        <v>0.1068</v>
      </c>
      <c r="AA23" s="60">
        <v>0.1068</v>
      </c>
      <c r="AB23" s="60">
        <v>0.1068</v>
      </c>
      <c r="AC23" s="60">
        <v>0.1068</v>
      </c>
      <c r="AD23" s="60">
        <v>0.1068</v>
      </c>
      <c r="AE23" s="60">
        <v>0.1068</v>
      </c>
      <c r="AF23" s="60">
        <v>0.1068</v>
      </c>
      <c r="AG23" s="60">
        <v>0.1068</v>
      </c>
      <c r="AH23" s="60">
        <v>0.1068</v>
      </c>
      <c r="AI23" s="60">
        <v>0.1068</v>
      </c>
      <c r="AJ23" s="60">
        <v>0.1068</v>
      </c>
      <c r="AK23" s="60">
        <v>0.1068</v>
      </c>
      <c r="AL23" s="60">
        <v>0.1068</v>
      </c>
      <c r="AM23" s="60">
        <v>0.1068</v>
      </c>
      <c r="AN23" s="60">
        <v>0.1068</v>
      </c>
      <c r="AO23" s="60">
        <v>0.1068</v>
      </c>
      <c r="AP23" s="60">
        <v>0.1068</v>
      </c>
      <c r="AQ23" s="60">
        <v>0.1068</v>
      </c>
      <c r="AR23" s="60">
        <v>0.1068</v>
      </c>
    </row>
    <row r="24" ht="12.75">
      <c r="A24" s="9"/>
    </row>
    <row r="25" spans="1:44" ht="12.75">
      <c r="A25" s="9"/>
      <c r="B25" s="5" t="s">
        <v>24</v>
      </c>
      <c r="C25" s="60">
        <v>0.31</v>
      </c>
      <c r="D25" s="60">
        <v>0.31</v>
      </c>
      <c r="E25" s="60">
        <v>0.31</v>
      </c>
      <c r="F25" s="60">
        <v>0.31</v>
      </c>
      <c r="G25" s="60">
        <v>0.31</v>
      </c>
      <c r="H25" s="60">
        <v>0.31</v>
      </c>
      <c r="I25" s="60">
        <v>0.31</v>
      </c>
      <c r="J25" s="60">
        <v>0.31</v>
      </c>
      <c r="K25" s="60">
        <v>0.31</v>
      </c>
      <c r="L25" s="60">
        <v>0.31</v>
      </c>
      <c r="M25" s="60">
        <v>0.31</v>
      </c>
      <c r="N25" s="60">
        <v>0.31</v>
      </c>
      <c r="O25" s="60">
        <v>0.31</v>
      </c>
      <c r="P25" s="60">
        <v>0.31</v>
      </c>
      <c r="Q25" s="60">
        <v>0.31</v>
      </c>
      <c r="R25" s="60">
        <v>0.31</v>
      </c>
      <c r="S25" s="60">
        <v>0.31</v>
      </c>
      <c r="T25" s="60">
        <v>0.31</v>
      </c>
      <c r="U25" s="60">
        <v>0.31</v>
      </c>
      <c r="V25" s="60">
        <v>0.31</v>
      </c>
      <c r="W25" s="60">
        <v>0.31</v>
      </c>
      <c r="X25" s="60">
        <v>0.31</v>
      </c>
      <c r="Y25" s="60">
        <v>0.31</v>
      </c>
      <c r="Z25" s="60">
        <v>0.31</v>
      </c>
      <c r="AA25" s="60">
        <v>0.31</v>
      </c>
      <c r="AB25" s="60">
        <v>0.31</v>
      </c>
      <c r="AC25" s="60">
        <v>0.31</v>
      </c>
      <c r="AD25" s="60">
        <v>0.31</v>
      </c>
      <c r="AE25" s="60">
        <v>0.31</v>
      </c>
      <c r="AF25" s="60">
        <v>0.31</v>
      </c>
      <c r="AG25" s="60">
        <v>0.31</v>
      </c>
      <c r="AH25" s="60">
        <v>0.31</v>
      </c>
      <c r="AI25" s="60">
        <v>0.31</v>
      </c>
      <c r="AJ25" s="60">
        <v>0.31</v>
      </c>
      <c r="AK25" s="60">
        <v>0.31</v>
      </c>
      <c r="AL25" s="60">
        <v>0.31</v>
      </c>
      <c r="AM25" s="60">
        <v>0.31</v>
      </c>
      <c r="AN25" s="60">
        <v>0.31</v>
      </c>
      <c r="AO25" s="60">
        <v>0.31</v>
      </c>
      <c r="AP25" s="60">
        <v>0.31</v>
      </c>
      <c r="AQ25" s="60">
        <v>0.31</v>
      </c>
      <c r="AR25" s="60">
        <v>0.31</v>
      </c>
    </row>
    <row r="26" ht="12.75">
      <c r="A26" s="9"/>
    </row>
    <row r="27" spans="1:44" ht="12.75">
      <c r="A27" s="9"/>
      <c r="B27" s="5" t="s">
        <v>77</v>
      </c>
      <c r="C27" s="192"/>
      <c r="D27" s="192"/>
      <c r="E27" s="192"/>
      <c r="F27" s="192"/>
      <c r="G27" s="192"/>
      <c r="H27" s="192"/>
      <c r="I27" s="192">
        <v>0.092</v>
      </c>
      <c r="J27" s="192">
        <v>0.092</v>
      </c>
      <c r="K27" s="192">
        <v>0.092</v>
      </c>
      <c r="L27" s="192">
        <v>0.092</v>
      </c>
      <c r="M27" s="192">
        <v>0.092</v>
      </c>
      <c r="N27" s="107">
        <v>0.092</v>
      </c>
      <c r="O27" s="107">
        <v>0.092</v>
      </c>
      <c r="P27" s="107">
        <v>0.092</v>
      </c>
      <c r="Q27" s="107">
        <v>0.092</v>
      </c>
      <c r="R27" s="107">
        <v>0.092</v>
      </c>
      <c r="S27" s="107">
        <v>0.092</v>
      </c>
      <c r="T27" s="107">
        <v>0.092</v>
      </c>
      <c r="U27" s="107">
        <v>0.092</v>
      </c>
      <c r="V27" s="107">
        <v>0.092</v>
      </c>
      <c r="W27" s="107">
        <v>0.092</v>
      </c>
      <c r="X27" s="107">
        <v>0.092</v>
      </c>
      <c r="Y27" s="107">
        <v>0.092</v>
      </c>
      <c r="Z27" s="107">
        <v>0.092</v>
      </c>
      <c r="AA27" s="107">
        <v>0.092</v>
      </c>
      <c r="AB27" s="107">
        <v>0.092</v>
      </c>
      <c r="AC27" s="107">
        <v>0.092</v>
      </c>
      <c r="AD27" s="107">
        <v>0.092</v>
      </c>
      <c r="AE27" s="107">
        <v>0.092</v>
      </c>
      <c r="AF27" s="107">
        <v>0.092</v>
      </c>
      <c r="AG27" s="107">
        <v>0.092</v>
      </c>
      <c r="AH27" s="107">
        <v>0.092</v>
      </c>
      <c r="AI27" s="107">
        <v>0.092</v>
      </c>
      <c r="AJ27" s="107">
        <v>0.092</v>
      </c>
      <c r="AK27" s="107">
        <v>0.092</v>
      </c>
      <c r="AL27" s="107">
        <v>0.092</v>
      </c>
      <c r="AM27" s="107">
        <v>0.092</v>
      </c>
      <c r="AN27" s="107">
        <v>0.092</v>
      </c>
      <c r="AO27" s="107">
        <v>0.092</v>
      </c>
      <c r="AP27" s="107">
        <v>0.092</v>
      </c>
      <c r="AQ27" s="107">
        <v>0.092</v>
      </c>
      <c r="AR27" s="107">
        <v>0.092</v>
      </c>
    </row>
    <row r="28" ht="12.75">
      <c r="A28" s="9"/>
    </row>
    <row r="29" spans="1:44" ht="12.75">
      <c r="A29" s="9"/>
      <c r="B29" s="5" t="s">
        <v>199</v>
      </c>
      <c r="C29" s="61"/>
      <c r="D29" s="61"/>
      <c r="E29" s="61"/>
      <c r="F29" s="61"/>
      <c r="G29" s="61"/>
      <c r="H29" s="61"/>
      <c r="I29" s="61">
        <v>9.27406089888473</v>
      </c>
      <c r="J29" s="61">
        <v>12.674549895142471</v>
      </c>
      <c r="K29" s="61">
        <v>19.9251451863059</v>
      </c>
      <c r="L29" s="61">
        <v>13.316198983584057</v>
      </c>
      <c r="M29" s="61">
        <v>20.933855661362635</v>
      </c>
      <c r="N29" s="61">
        <v>14.26341459511327</v>
      </c>
      <c r="O29" s="61">
        <v>14.340089846056197</v>
      </c>
      <c r="P29" s="61">
        <v>14.6985920922076</v>
      </c>
      <c r="Q29" s="61">
        <v>15.066056894512787</v>
      </c>
      <c r="R29" s="61">
        <v>24.98095013339704</v>
      </c>
      <c r="S29" s="61">
        <v>17.422119401475022</v>
      </c>
      <c r="T29" s="61">
        <v>17.857672386511897</v>
      </c>
      <c r="U29" s="61">
        <v>18.30411419617469</v>
      </c>
      <c r="V29" s="61">
        <v>18.761717051079057</v>
      </c>
      <c r="W29" s="61">
        <v>28.555858040916327</v>
      </c>
      <c r="X29" s="61">
        <v>19.711528976789932</v>
      </c>
      <c r="Y29" s="61">
        <v>20.20431720120968</v>
      </c>
      <c r="Z29" s="61">
        <v>20.709425131239918</v>
      </c>
      <c r="AA29" s="61">
        <v>21.227160759520913</v>
      </c>
      <c r="AB29" s="61">
        <v>32.30833231363151</v>
      </c>
      <c r="AC29" s="61">
        <v>22.301785772971655</v>
      </c>
      <c r="AD29" s="61">
        <v>22.859330417295947</v>
      </c>
      <c r="AE29" s="61">
        <v>23.430813677728345</v>
      </c>
      <c r="AF29" s="61">
        <v>24.016584019671548</v>
      </c>
      <c r="AG29" s="61">
        <v>36.55391252444224</v>
      </c>
      <c r="AH29" s="61">
        <v>25.232423585667412</v>
      </c>
      <c r="AI29" s="61">
        <v>25.863234175309096</v>
      </c>
      <c r="AJ29" s="61">
        <v>26.979946977051544</v>
      </c>
      <c r="AK29" s="61">
        <v>27.172560405434112</v>
      </c>
      <c r="AL29" s="61">
        <v>41.35739684343942</v>
      </c>
      <c r="AM29" s="61">
        <v>28.548171275959216</v>
      </c>
      <c r="AN29" s="61">
        <v>29.26187555785819</v>
      </c>
      <c r="AO29" s="61">
        <v>29.993422446804647</v>
      </c>
      <c r="AP29" s="61">
        <v>30.743258007974756</v>
      </c>
      <c r="AQ29" s="61">
        <v>46.792098452444144</v>
      </c>
      <c r="AR29" s="61">
        <v>32.29963544462848</v>
      </c>
    </row>
    <row r="30" ht="12.75">
      <c r="A30" s="9"/>
    </row>
    <row r="31" spans="1:44" ht="12.75">
      <c r="A31" s="9"/>
      <c r="B31" s="5" t="s">
        <v>200</v>
      </c>
      <c r="C31" s="61"/>
      <c r="D31" s="61"/>
      <c r="E31" s="61"/>
      <c r="F31" s="61"/>
      <c r="G31" s="61"/>
      <c r="H31" s="61"/>
      <c r="I31" s="61">
        <v>8.90005201391314</v>
      </c>
      <c r="J31" s="61">
        <v>11.242421625751671</v>
      </c>
      <c r="K31" s="61">
        <v>13.99407434211984</v>
      </c>
      <c r="L31" s="61">
        <v>11.778874962214575</v>
      </c>
      <c r="M31" s="61">
        <v>14.721509198555546</v>
      </c>
      <c r="N31" s="61">
        <v>12.395782008395997</v>
      </c>
      <c r="O31" s="61">
        <v>12.632389246491092</v>
      </c>
      <c r="P31" s="61">
        <v>12.985123606826882</v>
      </c>
      <c r="Q31" s="61">
        <v>13.291747273980882</v>
      </c>
      <c r="R31" s="61">
        <v>17.054086662300005</v>
      </c>
      <c r="S31" s="61">
        <v>14.472858031780204</v>
      </c>
      <c r="T31" s="61">
        <v>14.815573044834034</v>
      </c>
      <c r="U31" s="61">
        <v>15.166473804459399</v>
      </c>
      <c r="V31" s="61">
        <v>15.525757311745483</v>
      </c>
      <c r="W31" s="61">
        <v>19.23779843861332</v>
      </c>
      <c r="X31" s="61">
        <v>16.270284550782602</v>
      </c>
      <c r="Y31" s="61">
        <v>16.65594661342515</v>
      </c>
      <c r="Z31" s="61">
        <v>17.050828326611224</v>
      </c>
      <c r="AA31" s="61">
        <v>17.455151743583958</v>
      </c>
      <c r="AB31" s="61">
        <v>21.652769209304566</v>
      </c>
      <c r="AC31" s="61">
        <v>18.293038945904364</v>
      </c>
      <c r="AD31" s="61">
        <v>18.727074278560114</v>
      </c>
      <c r="AE31" s="61">
        <v>19.171494681712414</v>
      </c>
      <c r="AF31" s="61">
        <v>19.626550465867297</v>
      </c>
      <c r="AG31" s="61">
        <v>24.373322309675206</v>
      </c>
      <c r="AH31" s="61">
        <v>20.56959992445589</v>
      </c>
      <c r="AI31" s="61">
        <v>21.148220145444494</v>
      </c>
      <c r="AJ31" s="61">
        <v>21.652375647144144</v>
      </c>
      <c r="AK31" s="61">
        <v>22.070554363616292</v>
      </c>
      <c r="AL31" s="61">
        <v>27.43838929193497</v>
      </c>
      <c r="AM31" s="61">
        <v>23.132070790848687</v>
      </c>
      <c r="AN31" s="61">
        <v>23.681981399212724</v>
      </c>
      <c r="AO31" s="61">
        <v>24.245071949557722</v>
      </c>
      <c r="AP31" s="61">
        <v>24.821660583968637</v>
      </c>
      <c r="AQ31" s="61">
        <v>30.891890189588025</v>
      </c>
      <c r="AR31" s="61">
        <v>26.016643494060215</v>
      </c>
    </row>
    <row r="33" spans="2:44" ht="12.75">
      <c r="B33" s="5" t="s">
        <v>30</v>
      </c>
      <c r="C33" s="64">
        <v>30</v>
      </c>
      <c r="D33" s="64">
        <f>C33</f>
        <v>30</v>
      </c>
      <c r="E33" s="64">
        <f aca="true" t="shared" si="5" ref="E33:AQ33">D33</f>
        <v>30</v>
      </c>
      <c r="F33" s="64">
        <f t="shared" si="5"/>
        <v>30</v>
      </c>
      <c r="G33" s="64">
        <f t="shared" si="5"/>
        <v>30</v>
      </c>
      <c r="H33" s="64">
        <f t="shared" si="5"/>
        <v>30</v>
      </c>
      <c r="I33" s="64">
        <f t="shared" si="5"/>
        <v>30</v>
      </c>
      <c r="J33" s="64">
        <f t="shared" si="5"/>
        <v>30</v>
      </c>
      <c r="K33" s="64">
        <f t="shared" si="5"/>
        <v>30</v>
      </c>
      <c r="L33" s="64">
        <f t="shared" si="5"/>
        <v>30</v>
      </c>
      <c r="M33" s="64">
        <f t="shared" si="5"/>
        <v>30</v>
      </c>
      <c r="N33" s="64">
        <f t="shared" si="5"/>
        <v>30</v>
      </c>
      <c r="O33" s="64">
        <f t="shared" si="5"/>
        <v>30</v>
      </c>
      <c r="P33" s="64">
        <f t="shared" si="5"/>
        <v>30</v>
      </c>
      <c r="Q33" s="64">
        <f t="shared" si="5"/>
        <v>30</v>
      </c>
      <c r="R33" s="64">
        <f t="shared" si="5"/>
        <v>30</v>
      </c>
      <c r="S33" s="64">
        <f t="shared" si="5"/>
        <v>30</v>
      </c>
      <c r="T33" s="64">
        <f t="shared" si="5"/>
        <v>30</v>
      </c>
      <c r="U33" s="64">
        <f t="shared" si="5"/>
        <v>30</v>
      </c>
      <c r="V33" s="64">
        <f t="shared" si="5"/>
        <v>30</v>
      </c>
      <c r="W33" s="64">
        <f t="shared" si="5"/>
        <v>30</v>
      </c>
      <c r="X33" s="64">
        <f t="shared" si="5"/>
        <v>30</v>
      </c>
      <c r="Y33" s="64">
        <f t="shared" si="5"/>
        <v>30</v>
      </c>
      <c r="Z33" s="64">
        <f t="shared" si="5"/>
        <v>30</v>
      </c>
      <c r="AA33" s="64">
        <f t="shared" si="5"/>
        <v>30</v>
      </c>
      <c r="AB33" s="64">
        <f t="shared" si="5"/>
        <v>30</v>
      </c>
      <c r="AC33" s="64">
        <f t="shared" si="5"/>
        <v>30</v>
      </c>
      <c r="AD33" s="64">
        <f t="shared" si="5"/>
        <v>30</v>
      </c>
      <c r="AE33" s="64">
        <f t="shared" si="5"/>
        <v>30</v>
      </c>
      <c r="AF33" s="64">
        <f t="shared" si="5"/>
        <v>30</v>
      </c>
      <c r="AG33" s="64">
        <f t="shared" si="5"/>
        <v>30</v>
      </c>
      <c r="AH33" s="64">
        <f t="shared" si="5"/>
        <v>30</v>
      </c>
      <c r="AI33" s="64">
        <f t="shared" si="5"/>
        <v>30</v>
      </c>
      <c r="AJ33" s="64">
        <f t="shared" si="5"/>
        <v>30</v>
      </c>
      <c r="AK33" s="64">
        <f t="shared" si="5"/>
        <v>30</v>
      </c>
      <c r="AL33" s="64">
        <f t="shared" si="5"/>
        <v>30</v>
      </c>
      <c r="AM33" s="64">
        <f t="shared" si="5"/>
        <v>30</v>
      </c>
      <c r="AN33" s="64">
        <f t="shared" si="5"/>
        <v>30</v>
      </c>
      <c r="AO33" s="64">
        <f t="shared" si="5"/>
        <v>30</v>
      </c>
      <c r="AP33" s="64">
        <f t="shared" si="5"/>
        <v>30</v>
      </c>
      <c r="AQ33" s="64">
        <f t="shared" si="5"/>
        <v>30</v>
      </c>
      <c r="AR33" s="64">
        <v>0</v>
      </c>
    </row>
    <row r="35" spans="2:44" ht="12.75">
      <c r="B35" s="5" t="s">
        <v>61</v>
      </c>
      <c r="C35" s="64">
        <v>35</v>
      </c>
      <c r="D35" s="64">
        <v>35</v>
      </c>
      <c r="E35" s="64">
        <v>35</v>
      </c>
      <c r="F35" s="64">
        <v>35</v>
      </c>
      <c r="G35" s="64">
        <v>35</v>
      </c>
      <c r="H35" s="64">
        <v>35</v>
      </c>
      <c r="I35" s="64">
        <v>35</v>
      </c>
      <c r="J35" s="64">
        <v>35</v>
      </c>
      <c r="K35" s="64">
        <v>35</v>
      </c>
      <c r="L35" s="64">
        <v>35</v>
      </c>
      <c r="M35" s="64">
        <v>35</v>
      </c>
      <c r="N35" s="64">
        <v>35</v>
      </c>
      <c r="O35" s="64">
        <v>35</v>
      </c>
      <c r="P35" s="64">
        <v>35</v>
      </c>
      <c r="Q35" s="64">
        <v>35</v>
      </c>
      <c r="R35" s="64">
        <v>35</v>
      </c>
      <c r="S35" s="64">
        <v>35</v>
      </c>
      <c r="T35" s="64">
        <v>35</v>
      </c>
      <c r="U35" s="64">
        <v>35</v>
      </c>
      <c r="V35" s="64">
        <v>35</v>
      </c>
      <c r="W35" s="64">
        <v>35</v>
      </c>
      <c r="X35" s="64">
        <v>35</v>
      </c>
      <c r="Y35" s="64">
        <v>35</v>
      </c>
      <c r="Z35" s="64">
        <v>35</v>
      </c>
      <c r="AA35" s="64">
        <v>35</v>
      </c>
      <c r="AB35" s="64">
        <v>35</v>
      </c>
      <c r="AC35" s="64">
        <v>35</v>
      </c>
      <c r="AD35" s="64">
        <v>35</v>
      </c>
      <c r="AE35" s="64">
        <v>35</v>
      </c>
      <c r="AF35" s="64">
        <v>35</v>
      </c>
      <c r="AG35" s="64">
        <v>35</v>
      </c>
      <c r="AH35" s="64">
        <v>35</v>
      </c>
      <c r="AI35" s="64">
        <v>35</v>
      </c>
      <c r="AJ35" s="64">
        <v>35</v>
      </c>
      <c r="AK35" s="64">
        <v>35</v>
      </c>
      <c r="AL35" s="64">
        <v>35</v>
      </c>
      <c r="AM35" s="64">
        <v>35</v>
      </c>
      <c r="AN35" s="64">
        <v>35</v>
      </c>
      <c r="AO35" s="64">
        <v>35</v>
      </c>
      <c r="AP35" s="64">
        <v>35</v>
      </c>
      <c r="AQ35" s="64">
        <v>35</v>
      </c>
      <c r="AR35" s="64">
        <v>0</v>
      </c>
    </row>
    <row r="37" spans="2:44" ht="12.75">
      <c r="B37" s="5" t="s">
        <v>210</v>
      </c>
      <c r="C37" s="64">
        <f>IF(C19='III. Input Tab'!$E$10,'IV. Capital Costs Schedule'!$F$89,0)</f>
        <v>0</v>
      </c>
      <c r="D37" s="64">
        <f>IF(D19='III. Input Tab'!$E$10,'IV. Capital Costs Schedule'!$F$89,0)</f>
        <v>0</v>
      </c>
      <c r="E37" s="64">
        <f>IF(E19='III. Input Tab'!$E$10,'IV. Capital Costs Schedule'!$F$89,0)</f>
        <v>0</v>
      </c>
      <c r="F37" s="64">
        <f>IF(F19='III. Input Tab'!$E$10,'IV. Capital Costs Schedule'!$F$89,0)</f>
        <v>0</v>
      </c>
      <c r="G37" s="64">
        <f>IF(G19='III. Input Tab'!$E$10,'IV. Capital Costs Schedule'!$F$89,0)</f>
        <v>0</v>
      </c>
      <c r="H37" s="64">
        <f>IF(H19='III. Input Tab'!$E$10,'IV. Capital Costs Schedule'!$F$89,0)</f>
        <v>0</v>
      </c>
      <c r="I37" s="64">
        <f>IF(I19='III. Input Tab'!$E$10,'IV. Capital Costs Schedule'!$F$89,0)</f>
        <v>1743.852940649293</v>
      </c>
      <c r="J37" s="64">
        <f>IF(J19='III. Input Tab'!$E$10,'IV. Capital Costs Schedule'!$F$89,0)</f>
        <v>0</v>
      </c>
      <c r="K37" s="64">
        <f>IF(K19='III. Input Tab'!$E$10,'IV. Capital Costs Schedule'!$F$89,0)</f>
        <v>0</v>
      </c>
      <c r="L37" s="64">
        <f>IF(L19='III. Input Tab'!$E$10,'IV. Capital Costs Schedule'!$F$89,0)</f>
        <v>0</v>
      </c>
      <c r="M37" s="64">
        <f>IF(M19='III. Input Tab'!$E$10,'IV. Capital Costs Schedule'!$F$89,0)</f>
        <v>0</v>
      </c>
      <c r="N37" s="64">
        <f>IF(N19='III. Input Tab'!$E$10,'IV. Capital Costs Schedule'!$F$89,0)</f>
        <v>0</v>
      </c>
      <c r="O37" s="64">
        <f>IF(O19='III. Input Tab'!$E$10,'IV. Capital Costs Schedule'!$F$89,0)</f>
        <v>0</v>
      </c>
      <c r="P37" s="64">
        <f>IF(P19='III. Input Tab'!$E$10,'IV. Capital Costs Schedule'!$F$89,0)</f>
        <v>0</v>
      </c>
      <c r="Q37" s="64">
        <f>IF(Q19='III. Input Tab'!$E$10,'IV. Capital Costs Schedule'!$F$89,0)</f>
        <v>0</v>
      </c>
      <c r="R37" s="64">
        <f>IF(R19='III. Input Tab'!$E$10,'IV. Capital Costs Schedule'!$F$89,0)</f>
        <v>0</v>
      </c>
      <c r="S37" s="64">
        <f>IF(S19='III. Input Tab'!$E$10,'IV. Capital Costs Schedule'!$F$89,0)</f>
        <v>0</v>
      </c>
      <c r="T37" s="64">
        <f>IF(T19='III. Input Tab'!$E$10,'IV. Capital Costs Schedule'!$F$89,0)</f>
        <v>0</v>
      </c>
      <c r="U37" s="64">
        <f>IF(U19='III. Input Tab'!$E$10,'IV. Capital Costs Schedule'!$F$89,0)</f>
        <v>0</v>
      </c>
      <c r="V37" s="64">
        <f>IF(V19='III. Input Tab'!$E$10,'IV. Capital Costs Schedule'!$F$89,0)</f>
        <v>0</v>
      </c>
      <c r="W37" s="64">
        <f>IF(W19='III. Input Tab'!$E$10,'IV. Capital Costs Schedule'!$F$89,0)</f>
        <v>0</v>
      </c>
      <c r="X37" s="64">
        <f>IF(X19='III. Input Tab'!$E$10,'IV. Capital Costs Schedule'!$F$89,0)</f>
        <v>0</v>
      </c>
      <c r="Y37" s="64">
        <f>IF(Y19='III. Input Tab'!$E$10,'IV. Capital Costs Schedule'!$F$89,0)</f>
        <v>0</v>
      </c>
      <c r="Z37" s="64">
        <f>IF(Z19='III. Input Tab'!$E$10,'IV. Capital Costs Schedule'!$F$89,0)</f>
        <v>0</v>
      </c>
      <c r="AA37" s="64">
        <f>IF(AA19='III. Input Tab'!$E$10,'IV. Capital Costs Schedule'!$F$89,0)</f>
        <v>0</v>
      </c>
      <c r="AB37" s="64">
        <f>IF(AB19='III. Input Tab'!$E$10,'IV. Capital Costs Schedule'!$F$89,0)</f>
        <v>0</v>
      </c>
      <c r="AC37" s="64">
        <f>IF(AC19='III. Input Tab'!$E$10,'IV. Capital Costs Schedule'!$F$89,0)</f>
        <v>0</v>
      </c>
      <c r="AD37" s="64">
        <f>IF(AD19='III. Input Tab'!$E$10,'IV. Capital Costs Schedule'!$F$89,0)</f>
        <v>0</v>
      </c>
      <c r="AE37" s="64">
        <f>IF(AE19='III. Input Tab'!$E$10,'IV. Capital Costs Schedule'!$F$89,0)</f>
        <v>0</v>
      </c>
      <c r="AF37" s="64">
        <f>IF(AF19='III. Input Tab'!$E$10,'IV. Capital Costs Schedule'!$F$89,0)</f>
        <v>0</v>
      </c>
      <c r="AG37" s="64">
        <f>IF(AG19='III. Input Tab'!$E$10,'IV. Capital Costs Schedule'!$F$89,0)</f>
        <v>0</v>
      </c>
      <c r="AH37" s="64">
        <f>IF(AH19='III. Input Tab'!$E$10,'IV. Capital Costs Schedule'!$F$89,0)</f>
        <v>0</v>
      </c>
      <c r="AI37" s="64">
        <f>IF(AI19='III. Input Tab'!$E$10,'IV. Capital Costs Schedule'!$F$89,0)</f>
        <v>0</v>
      </c>
      <c r="AJ37" s="64">
        <f>IF(AJ19='III. Input Tab'!$E$10,'IV. Capital Costs Schedule'!$F$89,0)</f>
        <v>0</v>
      </c>
      <c r="AK37" s="64">
        <f>IF(AK19='III. Input Tab'!$E$10,'IV. Capital Costs Schedule'!$F$89,0)</f>
        <v>0</v>
      </c>
      <c r="AL37" s="64">
        <f>IF(AL19='III. Input Tab'!$E$10,'IV. Capital Costs Schedule'!$F$89,0)</f>
        <v>0</v>
      </c>
      <c r="AM37" s="64">
        <f>IF(AM19='III. Input Tab'!$E$10,'IV. Capital Costs Schedule'!$F$89,0)</f>
        <v>0</v>
      </c>
      <c r="AN37" s="64">
        <f>IF(AN19='III. Input Tab'!$E$10,'IV. Capital Costs Schedule'!$F$89,0)</f>
        <v>0</v>
      </c>
      <c r="AO37" s="64">
        <f>IF(AO19='III. Input Tab'!$E$10,'IV. Capital Costs Schedule'!$F$89,0)</f>
        <v>0</v>
      </c>
      <c r="AP37" s="64">
        <f>IF(AP19='III. Input Tab'!$E$10,'IV. Capital Costs Schedule'!$F$89,0)</f>
        <v>0</v>
      </c>
      <c r="AQ37" s="64">
        <f>IF(AQ19='III. Input Tab'!$E$10,'IV. Capital Costs Schedule'!$F$89,0)</f>
        <v>0</v>
      </c>
      <c r="AR37" s="64">
        <f>IF(AR19='III. Input Tab'!$E$10,'IV. Capital Costs Schedule'!$F$89,0)</f>
        <v>0</v>
      </c>
    </row>
    <row r="39" spans="2:44" ht="12.75">
      <c r="B39" s="5" t="s">
        <v>68</v>
      </c>
      <c r="C39" s="64">
        <f>'IV. Capital Costs Schedule'!E78</f>
        <v>0.4989548958333333</v>
      </c>
      <c r="D39" s="64">
        <f>'IV. Capital Costs Schedule'!E79</f>
        <v>1.7754681902272655</v>
      </c>
      <c r="E39" s="64">
        <f>'IV. Capital Costs Schedule'!E80</f>
        <v>6.696129068701675</v>
      </c>
      <c r="F39" s="64">
        <f>'IV. Capital Costs Schedule'!E81</f>
        <v>21.767560595675878</v>
      </c>
      <c r="G39" s="64">
        <f>'IV. Capital Costs Schedule'!E82</f>
        <v>42.953263998810584</v>
      </c>
      <c r="H39" s="64">
        <f>'IV. Capital Costs Schedule'!E83</f>
        <v>80.23955026604153</v>
      </c>
      <c r="I39" s="64">
        <f>'IV. Capital Costs Schedule'!E84</f>
        <v>75.69041363400275</v>
      </c>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row>
    <row r="43" ht="12.75">
      <c r="M43" s="213"/>
    </row>
    <row r="44" spans="2:13" ht="12.75">
      <c r="B44" s="38" t="s">
        <v>163</v>
      </c>
      <c r="C44" s="37"/>
      <c r="D44" s="37"/>
      <c r="E44" s="37"/>
      <c r="F44" s="37"/>
      <c r="G44" s="37"/>
      <c r="H44" s="37"/>
      <c r="I44" s="37"/>
      <c r="J44" s="37"/>
      <c r="K44" s="37"/>
      <c r="L44" s="37"/>
      <c r="M44" s="37"/>
    </row>
    <row r="46" spans="2:3" ht="12.75">
      <c r="B46" s="53" t="s">
        <v>164</v>
      </c>
      <c r="C46" s="100">
        <v>47</v>
      </c>
    </row>
    <row r="47" spans="2:3" ht="12.75">
      <c r="B47" s="53" t="s">
        <v>140</v>
      </c>
      <c r="C47" s="99">
        <v>0.08</v>
      </c>
    </row>
    <row r="49" spans="2:13" ht="12.75">
      <c r="B49" s="36" t="s">
        <v>138</v>
      </c>
      <c r="C49" s="34">
        <f aca="true" t="shared" si="6" ref="C49:M49">C19</f>
        <v>2011</v>
      </c>
      <c r="D49" s="34">
        <f t="shared" si="6"/>
        <v>2012</v>
      </c>
      <c r="E49" s="34">
        <f t="shared" si="6"/>
        <v>2013</v>
      </c>
      <c r="F49" s="34">
        <f t="shared" si="6"/>
        <v>2014</v>
      </c>
      <c r="G49" s="34">
        <f t="shared" si="6"/>
        <v>2015</v>
      </c>
      <c r="H49" s="34">
        <f t="shared" si="6"/>
        <v>2016</v>
      </c>
      <c r="I49" s="34">
        <f t="shared" si="6"/>
        <v>2017</v>
      </c>
      <c r="J49" s="34">
        <f t="shared" si="6"/>
        <v>2018</v>
      </c>
      <c r="K49" s="34">
        <f t="shared" si="6"/>
        <v>2019</v>
      </c>
      <c r="L49" s="34">
        <f t="shared" si="6"/>
        <v>2020</v>
      </c>
      <c r="M49" s="34">
        <f t="shared" si="6"/>
        <v>2021</v>
      </c>
    </row>
    <row r="50" ht="12.75">
      <c r="BD50" s="66"/>
    </row>
    <row r="51" spans="2:56" ht="12.75">
      <c r="B51" s="63" t="s">
        <v>125</v>
      </c>
      <c r="C51" s="61">
        <v>0.8333333333333333</v>
      </c>
      <c r="D51" s="61">
        <v>1.3333333333333335</v>
      </c>
      <c r="E51" s="61">
        <v>4.547678019251764</v>
      </c>
      <c r="F51" s="61">
        <v>7.457858006090502</v>
      </c>
      <c r="G51" s="61">
        <v>23.2161207215205</v>
      </c>
      <c r="H51" s="61">
        <v>21.88979601625808</v>
      </c>
      <c r="I51" s="61">
        <v>1.5555555555555554</v>
      </c>
      <c r="J51" s="61"/>
      <c r="K51" s="61"/>
      <c r="L51" s="61"/>
      <c r="M51" s="61"/>
      <c r="BD51" s="66"/>
    </row>
    <row r="52" spans="2:56" ht="12.75">
      <c r="B52" s="63" t="s">
        <v>126</v>
      </c>
      <c r="C52" s="61">
        <v>0.8333333333333333</v>
      </c>
      <c r="D52" s="61">
        <v>1.3333333333333335</v>
      </c>
      <c r="E52" s="61">
        <v>5.358535654049018</v>
      </c>
      <c r="F52" s="61">
        <v>9.812916540605856</v>
      </c>
      <c r="G52" s="61">
        <v>28.04976935298634</v>
      </c>
      <c r="H52" s="61">
        <v>38.3810516180691</v>
      </c>
      <c r="I52" s="61">
        <v>1.5555555555555554</v>
      </c>
      <c r="J52" s="61"/>
      <c r="K52" s="61"/>
      <c r="L52" s="61"/>
      <c r="M52" s="61"/>
      <c r="BD52" s="96"/>
    </row>
    <row r="53" spans="2:56" ht="12.75">
      <c r="B53" s="63" t="s">
        <v>127</v>
      </c>
      <c r="C53" s="61">
        <v>0.8333333333333333</v>
      </c>
      <c r="D53" s="61">
        <v>1.3333333333333335</v>
      </c>
      <c r="E53" s="61">
        <v>7.324148465323613</v>
      </c>
      <c r="F53" s="61">
        <v>9.824857072421258</v>
      </c>
      <c r="G53" s="61">
        <v>36.14076559022682</v>
      </c>
      <c r="H53" s="61">
        <v>38.711579958421</v>
      </c>
      <c r="I53" s="61">
        <v>1.5555555555555554</v>
      </c>
      <c r="J53" s="61"/>
      <c r="K53" s="61"/>
      <c r="L53" s="61"/>
      <c r="M53" s="61"/>
      <c r="BD53" s="96"/>
    </row>
    <row r="54" spans="2:56" ht="12.75">
      <c r="B54" s="63" t="s">
        <v>128</v>
      </c>
      <c r="C54" s="61">
        <v>0.8333333333333333</v>
      </c>
      <c r="D54" s="61">
        <v>1.3333333333333335</v>
      </c>
      <c r="E54" s="61">
        <v>7.754388786564548</v>
      </c>
      <c r="F54" s="61">
        <v>11.575066404125181</v>
      </c>
      <c r="G54" s="61">
        <v>33.940872127880866</v>
      </c>
      <c r="H54" s="61">
        <v>76.13154863539194</v>
      </c>
      <c r="I54" s="61">
        <v>1.5555555555555554</v>
      </c>
      <c r="J54" s="61"/>
      <c r="K54" s="61"/>
      <c r="L54" s="61"/>
      <c r="M54" s="61"/>
      <c r="BD54" s="97"/>
    </row>
    <row r="55" spans="2:56" ht="12.75">
      <c r="B55" s="63" t="s">
        <v>129</v>
      </c>
      <c r="C55" s="61">
        <v>0.8333333333333333</v>
      </c>
      <c r="D55" s="61">
        <v>1.3333333333333335</v>
      </c>
      <c r="E55" s="61">
        <v>4.598385239796235</v>
      </c>
      <c r="F55" s="61">
        <v>15.213274531592232</v>
      </c>
      <c r="G55" s="61">
        <v>39.611022976887526</v>
      </c>
      <c r="H55" s="61">
        <v>86.17996722447167</v>
      </c>
      <c r="I55" s="61">
        <v>1.5555555555555554</v>
      </c>
      <c r="J55" s="61"/>
      <c r="K55" s="61"/>
      <c r="L55" s="61"/>
      <c r="M55" s="61"/>
      <c r="BD55" s="97"/>
    </row>
    <row r="56" spans="2:56" ht="12.75">
      <c r="B56" s="63" t="s">
        <v>130</v>
      </c>
      <c r="C56" s="61">
        <v>0.8333333333333333</v>
      </c>
      <c r="D56" s="61">
        <v>1.3333333333333335</v>
      </c>
      <c r="E56" s="61">
        <v>5.629740360796998</v>
      </c>
      <c r="F56" s="61">
        <v>22.23481173161283</v>
      </c>
      <c r="G56" s="61">
        <v>72.67250890094607</v>
      </c>
      <c r="H56" s="61">
        <v>102.19135418238443</v>
      </c>
      <c r="I56" s="61">
        <v>1.5555555555555554</v>
      </c>
      <c r="J56" s="61"/>
      <c r="K56" s="61"/>
      <c r="L56" s="61"/>
      <c r="M56" s="61"/>
      <c r="BD56" s="97"/>
    </row>
    <row r="57" spans="2:56" ht="12.75">
      <c r="B57" s="63" t="s">
        <v>131</v>
      </c>
      <c r="C57" s="61">
        <v>0.8333333333333333</v>
      </c>
      <c r="D57" s="61">
        <v>1.3333333333333335</v>
      </c>
      <c r="E57" s="61">
        <v>4.54765046621463</v>
      </c>
      <c r="F57" s="61">
        <v>19.50299068806851</v>
      </c>
      <c r="G57" s="61">
        <v>35.082201752207474</v>
      </c>
      <c r="H57" s="61">
        <v>58.86955619642506</v>
      </c>
      <c r="I57" s="61">
        <v>1.5555555555555554</v>
      </c>
      <c r="J57" s="61"/>
      <c r="K57" s="61"/>
      <c r="L57" s="61"/>
      <c r="M57" s="61"/>
      <c r="BD57" s="97"/>
    </row>
    <row r="58" spans="2:56" ht="12.75">
      <c r="B58" s="63" t="s">
        <v>132</v>
      </c>
      <c r="C58" s="61">
        <v>0.8333333333333333</v>
      </c>
      <c r="D58" s="61">
        <v>1.3333333333333335</v>
      </c>
      <c r="E58" s="61">
        <v>13.819027309319898</v>
      </c>
      <c r="F58" s="61">
        <v>22.714762310697605</v>
      </c>
      <c r="G58" s="61">
        <v>30.15973705673852</v>
      </c>
      <c r="H58" s="61">
        <v>59.05074665402187</v>
      </c>
      <c r="I58" s="61">
        <v>1.5555555555555554</v>
      </c>
      <c r="J58" s="61"/>
      <c r="K58" s="61"/>
      <c r="L58" s="61"/>
      <c r="M58" s="61"/>
      <c r="BD58" s="97"/>
    </row>
    <row r="59" spans="2:56" ht="12.75">
      <c r="B59" s="63" t="s">
        <v>133</v>
      </c>
      <c r="C59" s="61">
        <v>0.8333333333333333</v>
      </c>
      <c r="D59" s="61">
        <v>1.3333333333333335</v>
      </c>
      <c r="E59" s="61">
        <v>5.345550224923253</v>
      </c>
      <c r="F59" s="61">
        <v>25.601432337756854</v>
      </c>
      <c r="G59" s="61">
        <v>29.193545658931036</v>
      </c>
      <c r="H59" s="61">
        <v>42.865331220511344</v>
      </c>
      <c r="I59" s="61">
        <v>1.5555555555555554</v>
      </c>
      <c r="J59" s="61"/>
      <c r="K59" s="61"/>
      <c r="L59" s="61"/>
      <c r="M59" s="61"/>
      <c r="BB59" s="75"/>
      <c r="BD59" s="97"/>
    </row>
    <row r="60" spans="2:56" ht="12.75">
      <c r="B60" s="63" t="s">
        <v>134</v>
      </c>
      <c r="C60" s="61">
        <v>0.8333333333333333</v>
      </c>
      <c r="D60" s="61">
        <v>1.3333333333333335</v>
      </c>
      <c r="E60" s="61">
        <v>6.3887243943761804</v>
      </c>
      <c r="F60" s="61">
        <v>26.450728654676414</v>
      </c>
      <c r="G60" s="61">
        <v>34.68558931204869</v>
      </c>
      <c r="H60" s="61">
        <v>20.831064154754394</v>
      </c>
      <c r="I60" s="61">
        <v>0</v>
      </c>
      <c r="J60" s="61"/>
      <c r="K60" s="61"/>
      <c r="L60" s="61"/>
      <c r="M60" s="61"/>
      <c r="O60" s="66"/>
      <c r="BD60" s="97"/>
    </row>
    <row r="61" spans="2:56" ht="12.75">
      <c r="B61" s="63" t="s">
        <v>135</v>
      </c>
      <c r="C61" s="61">
        <v>0.8333333333333333</v>
      </c>
      <c r="D61" s="61">
        <v>1.3333333333333335</v>
      </c>
      <c r="E61" s="61">
        <v>10.08570960059827</v>
      </c>
      <c r="F61" s="61">
        <v>21.625110567378343</v>
      </c>
      <c r="G61" s="61">
        <v>24.251791758843375</v>
      </c>
      <c r="H61" s="61">
        <v>19.272997363415712</v>
      </c>
      <c r="I61" s="61">
        <v>0</v>
      </c>
      <c r="J61" s="61"/>
      <c r="K61" s="61"/>
      <c r="L61" s="61"/>
      <c r="M61" s="61"/>
      <c r="O61" s="66"/>
      <c r="BD61" s="97"/>
    </row>
    <row r="62" spans="2:56" ht="12.75">
      <c r="B62" s="63" t="s">
        <v>136</v>
      </c>
      <c r="C62" s="61">
        <v>0.8333333333333333</v>
      </c>
      <c r="D62" s="61">
        <v>1.3333333333333335</v>
      </c>
      <c r="E62" s="61">
        <v>10.856461478785585</v>
      </c>
      <c r="F62" s="61">
        <v>22.302995154974425</v>
      </c>
      <c r="G62" s="61">
        <v>54.996074790782664</v>
      </c>
      <c r="H62" s="61">
        <v>28.845655620675412</v>
      </c>
      <c r="I62" s="61">
        <v>0</v>
      </c>
      <c r="J62" s="61"/>
      <c r="K62" s="61"/>
      <c r="L62" s="61"/>
      <c r="M62" s="61"/>
      <c r="O62" s="66"/>
      <c r="BD62" s="97"/>
    </row>
    <row r="63" ht="12.75">
      <c r="BD63" s="97"/>
    </row>
    <row r="64" spans="2:56" ht="12.75">
      <c r="B64" s="5" t="s">
        <v>13</v>
      </c>
      <c r="C64" s="32">
        <f aca="true" t="shared" si="7" ref="C64:J64">SUM(C51:C62)</f>
        <v>10</v>
      </c>
      <c r="D64" s="32">
        <f t="shared" si="7"/>
        <v>16.000000000000004</v>
      </c>
      <c r="E64" s="32">
        <f t="shared" si="7"/>
        <v>86.256</v>
      </c>
      <c r="F64" s="32">
        <f t="shared" si="7"/>
        <v>214.31680400000005</v>
      </c>
      <c r="G64" s="32">
        <f t="shared" si="7"/>
        <v>441.9999999999999</v>
      </c>
      <c r="H64" s="32">
        <f t="shared" si="7"/>
        <v>593.2206488447999</v>
      </c>
      <c r="I64" s="32">
        <f t="shared" si="7"/>
        <v>13.999999999999998</v>
      </c>
      <c r="J64" s="32">
        <f t="shared" si="7"/>
        <v>0</v>
      </c>
      <c r="K64" s="32">
        <f>SUM(K51:K62)</f>
        <v>0</v>
      </c>
      <c r="L64" s="32">
        <f>SUM(L51:L62)</f>
        <v>0</v>
      </c>
      <c r="M64" s="32">
        <f>SUM(M51:M62)</f>
        <v>0</v>
      </c>
      <c r="BD64" s="97"/>
    </row>
    <row r="65" spans="2:56" ht="12.75">
      <c r="B65" s="5" t="s">
        <v>137</v>
      </c>
      <c r="C65" s="33">
        <f>SUM($C$64:C64)</f>
        <v>10</v>
      </c>
      <c r="D65" s="33">
        <f>SUM($C$64:D64)</f>
        <v>26.000000000000004</v>
      </c>
      <c r="E65" s="33">
        <f>SUM($C$64:E64)</f>
        <v>112.256</v>
      </c>
      <c r="F65" s="33">
        <f>SUM($C$64:F64)</f>
        <v>326.572804</v>
      </c>
      <c r="G65" s="33">
        <f>SUM($C$64:G64)</f>
        <v>768.5728039999999</v>
      </c>
      <c r="H65" s="33">
        <f>SUM($C$64:H64)</f>
        <v>1361.7934528448</v>
      </c>
      <c r="I65" s="33">
        <f>SUM($C$64:I64)</f>
        <v>1375.7934528448</v>
      </c>
      <c r="J65" s="33">
        <f>SUM($C$64:J64)</f>
        <v>1375.7934528448</v>
      </c>
      <c r="K65" s="33">
        <f>SUM($C$64:K64)</f>
        <v>1375.7934528448</v>
      </c>
      <c r="L65" s="33">
        <f>SUM($C$64:L64)</f>
        <v>1375.7934528448</v>
      </c>
      <c r="M65" s="33">
        <f>SUM($C$64:M64)</f>
        <v>1375.7934528448</v>
      </c>
      <c r="BD65" s="97"/>
    </row>
    <row r="66" ht="12.75">
      <c r="BD66" s="97"/>
    </row>
    <row r="67" ht="12.75">
      <c r="BD67" s="97"/>
    </row>
    <row r="68" spans="2:56" ht="12.75">
      <c r="B68" s="53" t="s">
        <v>164</v>
      </c>
      <c r="C68" s="98" t="s">
        <v>165</v>
      </c>
      <c r="BD68" s="66"/>
    </row>
    <row r="69" ht="12.75">
      <c r="BD69" s="66"/>
    </row>
    <row r="70" spans="2:56" ht="12.75">
      <c r="B70" s="36" t="s">
        <v>138</v>
      </c>
      <c r="C70" s="34">
        <f aca="true" t="shared" si="8" ref="C70:M70">C19</f>
        <v>2011</v>
      </c>
      <c r="D70" s="34">
        <f t="shared" si="8"/>
        <v>2012</v>
      </c>
      <c r="E70" s="34">
        <f t="shared" si="8"/>
        <v>2013</v>
      </c>
      <c r="F70" s="34">
        <f t="shared" si="8"/>
        <v>2014</v>
      </c>
      <c r="G70" s="34">
        <f t="shared" si="8"/>
        <v>2015</v>
      </c>
      <c r="H70" s="34">
        <f t="shared" si="8"/>
        <v>2016</v>
      </c>
      <c r="I70" s="34">
        <f t="shared" si="8"/>
        <v>2017</v>
      </c>
      <c r="J70" s="34">
        <f t="shared" si="8"/>
        <v>2018</v>
      </c>
      <c r="K70" s="34">
        <f t="shared" si="8"/>
        <v>2019</v>
      </c>
      <c r="L70" s="34">
        <f t="shared" si="8"/>
        <v>2020</v>
      </c>
      <c r="M70" s="34">
        <f t="shared" si="8"/>
        <v>2021</v>
      </c>
      <c r="BD70" s="66"/>
    </row>
    <row r="71" ht="12.75">
      <c r="BD71" s="66"/>
    </row>
    <row r="72" spans="2:56" ht="12.75">
      <c r="B72" s="63" t="s">
        <v>125</v>
      </c>
      <c r="C72" s="61">
        <v>0</v>
      </c>
      <c r="D72" s="61">
        <v>0</v>
      </c>
      <c r="E72" s="61">
        <v>0</v>
      </c>
      <c r="F72" s="61">
        <v>0.17339999999999997</v>
      </c>
      <c r="G72" s="61">
        <v>0</v>
      </c>
      <c r="H72" s="61">
        <v>0</v>
      </c>
      <c r="I72" s="61"/>
      <c r="J72" s="61"/>
      <c r="K72" s="61"/>
      <c r="L72" s="61"/>
      <c r="M72" s="61"/>
      <c r="BD72" s="66"/>
    </row>
    <row r="73" spans="2:56" ht="12.75">
      <c r="B73" s="63" t="s">
        <v>126</v>
      </c>
      <c r="C73" s="61">
        <v>0</v>
      </c>
      <c r="D73" s="61">
        <v>0</v>
      </c>
      <c r="E73" s="61">
        <v>0</v>
      </c>
      <c r="F73" s="61">
        <v>0</v>
      </c>
      <c r="G73" s="61">
        <v>0</v>
      </c>
      <c r="H73" s="61">
        <v>0</v>
      </c>
      <c r="I73" s="61"/>
      <c r="J73" s="61"/>
      <c r="K73" s="61"/>
      <c r="L73" s="61"/>
      <c r="M73" s="61"/>
      <c r="BD73" s="96"/>
    </row>
    <row r="74" spans="2:56" ht="12.75">
      <c r="B74" s="63" t="s">
        <v>127</v>
      </c>
      <c r="C74" s="61">
        <v>0</v>
      </c>
      <c r="D74" s="61">
        <v>0</v>
      </c>
      <c r="E74" s="61">
        <v>0.0765</v>
      </c>
      <c r="F74" s="61">
        <v>0</v>
      </c>
      <c r="G74" s="61">
        <v>0</v>
      </c>
      <c r="H74" s="61">
        <v>0</v>
      </c>
      <c r="I74" s="61"/>
      <c r="J74" s="61"/>
      <c r="K74" s="61"/>
      <c r="L74" s="61"/>
      <c r="M74" s="61"/>
      <c r="BD74" s="96"/>
    </row>
    <row r="75" spans="2:56" ht="12.75">
      <c r="B75" s="63" t="s">
        <v>128</v>
      </c>
      <c r="C75" s="61">
        <v>0</v>
      </c>
      <c r="D75" s="61">
        <v>0</v>
      </c>
      <c r="E75" s="61">
        <v>0.0765</v>
      </c>
      <c r="F75" s="61">
        <v>0.10404</v>
      </c>
      <c r="G75" s="61">
        <v>0</v>
      </c>
      <c r="H75" s="61">
        <v>0.0622398492</v>
      </c>
      <c r="I75" s="61"/>
      <c r="J75" s="61"/>
      <c r="K75" s="61"/>
      <c r="L75" s="61"/>
      <c r="M75" s="61"/>
      <c r="BD75" s="97"/>
    </row>
    <row r="76" spans="2:56" ht="12.75">
      <c r="B76" s="63" t="s">
        <v>129</v>
      </c>
      <c r="C76" s="61">
        <v>0</v>
      </c>
      <c r="D76" s="61">
        <v>0</v>
      </c>
      <c r="E76" s="61">
        <v>0.0765</v>
      </c>
      <c r="F76" s="61">
        <v>0</v>
      </c>
      <c r="G76" s="61">
        <v>0</v>
      </c>
      <c r="H76" s="61">
        <v>0.0622398492</v>
      </c>
      <c r="I76" s="61"/>
      <c r="J76" s="61"/>
      <c r="K76" s="61"/>
      <c r="L76" s="61"/>
      <c r="M76" s="61"/>
      <c r="BD76" s="97"/>
    </row>
    <row r="77" spans="2:56" ht="12.75">
      <c r="B77" s="63" t="s">
        <v>130</v>
      </c>
      <c r="C77" s="61">
        <v>0</v>
      </c>
      <c r="D77" s="61">
        <v>0</v>
      </c>
      <c r="E77" s="61">
        <v>0.0765</v>
      </c>
      <c r="F77" s="61">
        <v>0</v>
      </c>
      <c r="G77" s="61">
        <v>0</v>
      </c>
      <c r="H77" s="61">
        <v>0.0622398492</v>
      </c>
      <c r="I77" s="61"/>
      <c r="J77" s="61"/>
      <c r="K77" s="61"/>
      <c r="L77" s="61"/>
      <c r="M77" s="61"/>
      <c r="BD77" s="97"/>
    </row>
    <row r="78" spans="2:56" ht="12.75">
      <c r="B78" s="63" t="s">
        <v>131</v>
      </c>
      <c r="C78" s="61">
        <v>0</v>
      </c>
      <c r="D78" s="61">
        <v>0</v>
      </c>
      <c r="E78" s="61">
        <v>0.0765</v>
      </c>
      <c r="F78" s="61">
        <v>0.07803</v>
      </c>
      <c r="G78" s="61">
        <v>0</v>
      </c>
      <c r="H78" s="61">
        <v>0.23903710199999997</v>
      </c>
      <c r="I78" s="61"/>
      <c r="J78" s="61"/>
      <c r="K78" s="61"/>
      <c r="L78" s="61"/>
      <c r="M78" s="61"/>
      <c r="BD78" s="97"/>
    </row>
    <row r="79" spans="2:56" ht="12.75">
      <c r="B79" s="63" t="s">
        <v>132</v>
      </c>
      <c r="C79" s="61">
        <v>0</v>
      </c>
      <c r="D79" s="61">
        <v>0</v>
      </c>
      <c r="E79" s="61">
        <v>1.0829000000000002</v>
      </c>
      <c r="F79" s="61">
        <v>0.07803</v>
      </c>
      <c r="G79" s="61">
        <v>0</v>
      </c>
      <c r="H79" s="61">
        <v>0.17679725279999997</v>
      </c>
      <c r="I79" s="61"/>
      <c r="J79" s="61"/>
      <c r="K79" s="61"/>
      <c r="L79" s="61"/>
      <c r="M79" s="61"/>
      <c r="BD79" s="97"/>
    </row>
    <row r="80" spans="2:56" ht="12.75">
      <c r="B80" s="63" t="s">
        <v>133</v>
      </c>
      <c r="C80" s="61">
        <v>0</v>
      </c>
      <c r="D80" s="61">
        <v>0</v>
      </c>
      <c r="E80" s="61">
        <v>1.0829000000000002</v>
      </c>
      <c r="F80" s="61">
        <v>0</v>
      </c>
      <c r="G80" s="61">
        <v>0</v>
      </c>
      <c r="H80" s="61">
        <v>0.17679725279999997</v>
      </c>
      <c r="I80" s="61"/>
      <c r="J80" s="61"/>
      <c r="K80" s="61"/>
      <c r="L80" s="61"/>
      <c r="M80" s="61"/>
      <c r="BB80" s="75"/>
      <c r="BD80" s="97"/>
    </row>
    <row r="81" spans="2:56" ht="12.75">
      <c r="B81" s="63" t="s">
        <v>134</v>
      </c>
      <c r="C81" s="61">
        <v>0</v>
      </c>
      <c r="D81" s="61">
        <v>0</v>
      </c>
      <c r="E81" s="61">
        <v>2.9103999999999997</v>
      </c>
      <c r="F81" s="61">
        <v>0</v>
      </c>
      <c r="G81" s="61">
        <v>0</v>
      </c>
      <c r="H81" s="61">
        <v>0</v>
      </c>
      <c r="I81" s="61"/>
      <c r="J81" s="61"/>
      <c r="K81" s="61"/>
      <c r="L81" s="61"/>
      <c r="M81" s="61"/>
      <c r="BD81" s="97"/>
    </row>
    <row r="82" spans="2:56" ht="12.75">
      <c r="B82" s="63" t="s">
        <v>135</v>
      </c>
      <c r="C82" s="61">
        <v>0</v>
      </c>
      <c r="D82" s="61">
        <v>0</v>
      </c>
      <c r="E82" s="61">
        <v>2.9103999999999997</v>
      </c>
      <c r="F82" s="61">
        <v>0.249696</v>
      </c>
      <c r="G82" s="61">
        <v>0</v>
      </c>
      <c r="H82" s="61">
        <v>0</v>
      </c>
      <c r="I82" s="61"/>
      <c r="J82" s="61"/>
      <c r="K82" s="61"/>
      <c r="L82" s="61"/>
      <c r="M82" s="61"/>
      <c r="BD82" s="97"/>
    </row>
    <row r="83" spans="2:56" ht="12.75">
      <c r="B83" s="63" t="s">
        <v>136</v>
      </c>
      <c r="C83" s="61">
        <v>0</v>
      </c>
      <c r="D83" s="61">
        <v>0</v>
      </c>
      <c r="E83" s="61">
        <v>2.3749</v>
      </c>
      <c r="F83" s="61">
        <v>0</v>
      </c>
      <c r="G83" s="61">
        <v>0</v>
      </c>
      <c r="H83" s="61">
        <v>0</v>
      </c>
      <c r="I83" s="61"/>
      <c r="J83" s="61"/>
      <c r="K83" s="61"/>
      <c r="L83" s="61"/>
      <c r="M83" s="61"/>
      <c r="BD83" s="97"/>
    </row>
    <row r="84" ht="12.75">
      <c r="BD84" s="97"/>
    </row>
    <row r="85" spans="2:56" ht="12.75">
      <c r="B85" s="5" t="s">
        <v>13</v>
      </c>
      <c r="C85" s="32">
        <f aca="true" t="shared" si="9" ref="C85:J85">SUM(C72:C83)</f>
        <v>0</v>
      </c>
      <c r="D85" s="32">
        <f t="shared" si="9"/>
        <v>0</v>
      </c>
      <c r="E85" s="32">
        <f t="shared" si="9"/>
        <v>10.744</v>
      </c>
      <c r="F85" s="32">
        <f t="shared" si="9"/>
        <v>0.6831959999999999</v>
      </c>
      <c r="G85" s="32">
        <f t="shared" si="9"/>
        <v>0</v>
      </c>
      <c r="H85" s="32">
        <f t="shared" si="9"/>
        <v>0.7793511551999999</v>
      </c>
      <c r="I85" s="32">
        <f t="shared" si="9"/>
        <v>0</v>
      </c>
      <c r="J85" s="32">
        <f t="shared" si="9"/>
        <v>0</v>
      </c>
      <c r="K85" s="32">
        <f>SUM(K72:K83)</f>
        <v>0</v>
      </c>
      <c r="L85" s="32">
        <f>SUM(L72:L83)</f>
        <v>0</v>
      </c>
      <c r="M85" s="32">
        <f>SUM(M72:M83)</f>
        <v>0</v>
      </c>
      <c r="BD85" s="97"/>
    </row>
    <row r="86" spans="2:56" ht="12.75">
      <c r="B86" s="5" t="s">
        <v>137</v>
      </c>
      <c r="C86" s="33">
        <f>SUM($C$85:C85)</f>
        <v>0</v>
      </c>
      <c r="D86" s="33">
        <f>SUM($C$85:D85)</f>
        <v>0</v>
      </c>
      <c r="E86" s="33">
        <f>SUM($C$85:E85)</f>
        <v>10.744</v>
      </c>
      <c r="F86" s="33">
        <f>SUM($C$85:F85)</f>
        <v>11.427196</v>
      </c>
      <c r="G86" s="33">
        <f>SUM($C$85:G85)</f>
        <v>11.427196</v>
      </c>
      <c r="H86" s="33">
        <f>SUM($C$85:H85)</f>
        <v>12.2065471552</v>
      </c>
      <c r="I86" s="33">
        <f>SUM($C$85:I85)</f>
        <v>12.2065471552</v>
      </c>
      <c r="J86" s="33">
        <f>SUM($C$85:J85)</f>
        <v>12.2065471552</v>
      </c>
      <c r="K86" s="33">
        <f>SUM($C$85:K85)</f>
        <v>12.2065471552</v>
      </c>
      <c r="L86" s="33">
        <f>SUM($C$85:L85)</f>
        <v>12.2065471552</v>
      </c>
      <c r="M86" s="33">
        <f>SUM($C$85:M85)</f>
        <v>12.2065471552</v>
      </c>
      <c r="BD86" s="97"/>
    </row>
    <row r="87" ht="12.75">
      <c r="BD87" s="66"/>
    </row>
    <row r="88" spans="13:56" ht="12.75" outlineLevel="1">
      <c r="M88" s="106"/>
      <c r="BD88" s="66"/>
    </row>
    <row r="89" spans="2:56" ht="12.75" outlineLevel="1">
      <c r="B89" s="53" t="s">
        <v>164</v>
      </c>
      <c r="C89" s="100">
        <v>1</v>
      </c>
      <c r="BD89" s="66"/>
    </row>
    <row r="90" spans="2:56" ht="12.75" outlineLevel="1">
      <c r="B90" s="53" t="s">
        <v>140</v>
      </c>
      <c r="C90" s="99">
        <v>0.06</v>
      </c>
      <c r="BD90" s="66"/>
    </row>
    <row r="91" ht="12.75" outlineLevel="1">
      <c r="BD91" s="66"/>
    </row>
    <row r="92" spans="2:56" ht="12.75" outlineLevel="1">
      <c r="B92" s="36" t="s">
        <v>138</v>
      </c>
      <c r="C92" s="34">
        <f aca="true" t="shared" si="10" ref="C92:M92">C19</f>
        <v>2011</v>
      </c>
      <c r="D92" s="34">
        <f t="shared" si="10"/>
        <v>2012</v>
      </c>
      <c r="E92" s="34">
        <f t="shared" si="10"/>
        <v>2013</v>
      </c>
      <c r="F92" s="34">
        <f t="shared" si="10"/>
        <v>2014</v>
      </c>
      <c r="G92" s="34">
        <f t="shared" si="10"/>
        <v>2015</v>
      </c>
      <c r="H92" s="34">
        <f t="shared" si="10"/>
        <v>2016</v>
      </c>
      <c r="I92" s="34">
        <f t="shared" si="10"/>
        <v>2017</v>
      </c>
      <c r="J92" s="34">
        <f t="shared" si="10"/>
        <v>2018</v>
      </c>
      <c r="K92" s="34">
        <f t="shared" si="10"/>
        <v>2019</v>
      </c>
      <c r="L92" s="34">
        <f t="shared" si="10"/>
        <v>2020</v>
      </c>
      <c r="M92" s="34">
        <f t="shared" si="10"/>
        <v>2021</v>
      </c>
      <c r="BD92" s="66"/>
    </row>
    <row r="93" ht="12.75" outlineLevel="1">
      <c r="BD93" s="66"/>
    </row>
    <row r="94" spans="2:56" ht="12.75" outlineLevel="1">
      <c r="B94" s="63" t="s">
        <v>125</v>
      </c>
      <c r="C94" s="61"/>
      <c r="D94" s="61"/>
      <c r="E94" s="61"/>
      <c r="F94" s="61"/>
      <c r="G94" s="61"/>
      <c r="H94" s="61"/>
      <c r="I94" s="61"/>
      <c r="J94" s="61"/>
      <c r="K94" s="61"/>
      <c r="L94" s="61"/>
      <c r="M94" s="61"/>
      <c r="BD94" s="66"/>
    </row>
    <row r="95" spans="2:56" ht="12.75" outlineLevel="1">
      <c r="B95" s="63" t="s">
        <v>126</v>
      </c>
      <c r="C95" s="61"/>
      <c r="D95" s="61"/>
      <c r="E95" s="61"/>
      <c r="F95" s="61"/>
      <c r="G95" s="61"/>
      <c r="H95" s="61"/>
      <c r="I95" s="61"/>
      <c r="J95" s="61"/>
      <c r="K95" s="61"/>
      <c r="L95" s="61"/>
      <c r="M95" s="61"/>
      <c r="BD95" s="96"/>
    </row>
    <row r="96" spans="2:56" ht="12.75" outlineLevel="1">
      <c r="B96" s="63" t="s">
        <v>127</v>
      </c>
      <c r="C96" s="61"/>
      <c r="D96" s="61"/>
      <c r="E96" s="61"/>
      <c r="F96" s="61"/>
      <c r="G96" s="61"/>
      <c r="H96" s="61"/>
      <c r="I96" s="61"/>
      <c r="J96" s="61"/>
      <c r="K96" s="61"/>
      <c r="L96" s="61"/>
      <c r="M96" s="61"/>
      <c r="BD96" s="96"/>
    </row>
    <row r="97" spans="2:56" ht="12.75" outlineLevel="1">
      <c r="B97" s="63" t="s">
        <v>128</v>
      </c>
      <c r="C97" s="61"/>
      <c r="D97" s="61"/>
      <c r="E97" s="61"/>
      <c r="F97" s="61"/>
      <c r="G97" s="61"/>
      <c r="H97" s="61"/>
      <c r="I97" s="61"/>
      <c r="J97" s="61"/>
      <c r="K97" s="61"/>
      <c r="L97" s="61"/>
      <c r="M97" s="61"/>
      <c r="BD97" s="97"/>
    </row>
    <row r="98" spans="2:56" ht="12.75" outlineLevel="1">
      <c r="B98" s="63" t="s">
        <v>129</v>
      </c>
      <c r="C98" s="61"/>
      <c r="D98" s="61"/>
      <c r="E98" s="61"/>
      <c r="F98" s="61"/>
      <c r="G98" s="61"/>
      <c r="H98" s="61"/>
      <c r="I98" s="61"/>
      <c r="J98" s="61"/>
      <c r="K98" s="61"/>
      <c r="L98" s="61"/>
      <c r="M98" s="61"/>
      <c r="BD98" s="97"/>
    </row>
    <row r="99" spans="2:56" ht="12.75" outlineLevel="1">
      <c r="B99" s="63" t="s">
        <v>130</v>
      </c>
      <c r="C99" s="61"/>
      <c r="D99" s="61"/>
      <c r="E99" s="61"/>
      <c r="F99" s="61"/>
      <c r="G99" s="61"/>
      <c r="H99" s="61"/>
      <c r="I99" s="61"/>
      <c r="J99" s="61"/>
      <c r="K99" s="61"/>
      <c r="L99" s="61"/>
      <c r="M99" s="61"/>
      <c r="BD99" s="97"/>
    </row>
    <row r="100" spans="2:56" ht="12.75" outlineLevel="1">
      <c r="B100" s="63" t="s">
        <v>131</v>
      </c>
      <c r="C100" s="61"/>
      <c r="D100" s="61"/>
      <c r="E100" s="61"/>
      <c r="F100" s="61"/>
      <c r="G100" s="61"/>
      <c r="H100" s="61"/>
      <c r="I100" s="61"/>
      <c r="J100" s="61"/>
      <c r="K100" s="61"/>
      <c r="L100" s="61"/>
      <c r="M100" s="61"/>
      <c r="BD100" s="97"/>
    </row>
    <row r="101" spans="2:56" ht="12.75" outlineLevel="1">
      <c r="B101" s="63" t="s">
        <v>132</v>
      </c>
      <c r="C101" s="61"/>
      <c r="D101" s="61"/>
      <c r="E101" s="61"/>
      <c r="F101" s="61"/>
      <c r="G101" s="61"/>
      <c r="H101" s="61"/>
      <c r="I101" s="61"/>
      <c r="J101" s="61"/>
      <c r="K101" s="61"/>
      <c r="L101" s="61"/>
      <c r="M101" s="61"/>
      <c r="BD101" s="97"/>
    </row>
    <row r="102" spans="2:56" ht="12.75" outlineLevel="1">
      <c r="B102" s="63" t="s">
        <v>133</v>
      </c>
      <c r="C102" s="61"/>
      <c r="D102" s="61"/>
      <c r="E102" s="61"/>
      <c r="F102" s="61"/>
      <c r="G102" s="61"/>
      <c r="H102" s="61"/>
      <c r="I102" s="61"/>
      <c r="J102" s="61"/>
      <c r="K102" s="61"/>
      <c r="L102" s="61"/>
      <c r="M102" s="61"/>
      <c r="BB102" s="75"/>
      <c r="BD102" s="97"/>
    </row>
    <row r="103" spans="2:56" ht="12.75" outlineLevel="1">
      <c r="B103" s="63" t="s">
        <v>134</v>
      </c>
      <c r="C103" s="61"/>
      <c r="D103" s="61"/>
      <c r="E103" s="61"/>
      <c r="F103" s="61"/>
      <c r="G103" s="61"/>
      <c r="H103" s="61"/>
      <c r="I103" s="61"/>
      <c r="J103" s="61"/>
      <c r="K103" s="61"/>
      <c r="L103" s="61"/>
      <c r="M103" s="61"/>
      <c r="BD103" s="97"/>
    </row>
    <row r="104" spans="2:56" ht="12.75" outlineLevel="1">
      <c r="B104" s="63" t="s">
        <v>135</v>
      </c>
      <c r="C104" s="61"/>
      <c r="D104" s="61"/>
      <c r="E104" s="61"/>
      <c r="F104" s="61"/>
      <c r="G104" s="61"/>
      <c r="H104" s="61"/>
      <c r="I104" s="61"/>
      <c r="J104" s="61"/>
      <c r="K104" s="61"/>
      <c r="L104" s="61"/>
      <c r="M104" s="61"/>
      <c r="BD104" s="97"/>
    </row>
    <row r="105" spans="2:56" ht="12.75" outlineLevel="1">
      <c r="B105" s="63" t="s">
        <v>136</v>
      </c>
      <c r="C105" s="61"/>
      <c r="D105" s="61"/>
      <c r="E105" s="61"/>
      <c r="F105" s="61"/>
      <c r="G105" s="61"/>
      <c r="H105" s="61"/>
      <c r="I105" s="61"/>
      <c r="J105" s="61"/>
      <c r="K105" s="61"/>
      <c r="L105" s="61"/>
      <c r="M105" s="61"/>
      <c r="BD105" s="97"/>
    </row>
    <row r="106" ht="12.75" outlineLevel="1">
      <c r="BD106" s="97"/>
    </row>
    <row r="107" spans="2:56" ht="12.75" outlineLevel="1">
      <c r="B107" s="5" t="s">
        <v>13</v>
      </c>
      <c r="C107" s="32">
        <f aca="true" t="shared" si="11" ref="C107:J107">SUM(C94:C105)</f>
        <v>0</v>
      </c>
      <c r="D107" s="32">
        <f t="shared" si="11"/>
        <v>0</v>
      </c>
      <c r="E107" s="32">
        <f t="shared" si="11"/>
        <v>0</v>
      </c>
      <c r="F107" s="32">
        <f t="shared" si="11"/>
        <v>0</v>
      </c>
      <c r="G107" s="32">
        <f t="shared" si="11"/>
        <v>0</v>
      </c>
      <c r="H107" s="32">
        <f t="shared" si="11"/>
        <v>0</v>
      </c>
      <c r="I107" s="32">
        <f t="shared" si="11"/>
        <v>0</v>
      </c>
      <c r="J107" s="32">
        <f t="shared" si="11"/>
        <v>0</v>
      </c>
      <c r="K107" s="32">
        <f>SUM(K94:K105)</f>
        <v>0</v>
      </c>
      <c r="L107" s="32">
        <f>SUM(L94:L105)</f>
        <v>0</v>
      </c>
      <c r="M107" s="32">
        <f>SUM(M94:M105)</f>
        <v>0</v>
      </c>
      <c r="BD107" s="97"/>
    </row>
    <row r="108" spans="2:56" ht="12.75" outlineLevel="1">
      <c r="B108" s="5" t="s">
        <v>137</v>
      </c>
      <c r="C108" s="33">
        <f>SUM($C$107:C107)</f>
        <v>0</v>
      </c>
      <c r="D108" s="33">
        <f>SUM($C$107:D107)</f>
        <v>0</v>
      </c>
      <c r="E108" s="33">
        <f>SUM($C$107:E107)</f>
        <v>0</v>
      </c>
      <c r="F108" s="33">
        <f>SUM($C$107:F107)</f>
        <v>0</v>
      </c>
      <c r="G108" s="33">
        <f>SUM($C$107:G107)</f>
        <v>0</v>
      </c>
      <c r="H108" s="33">
        <f>SUM($C$107:H107)</f>
        <v>0</v>
      </c>
      <c r="I108" s="33">
        <f>SUM($C$107:I107)</f>
        <v>0</v>
      </c>
      <c r="J108" s="33">
        <f>SUM($C$107:J107)</f>
        <v>0</v>
      </c>
      <c r="K108" s="33">
        <f>SUM($C$107:K107)</f>
        <v>0</v>
      </c>
      <c r="L108" s="33">
        <f>SUM($C$107:L107)</f>
        <v>0</v>
      </c>
      <c r="M108" s="33">
        <f>SUM($C$107:M107)</f>
        <v>0</v>
      </c>
      <c r="BD108" s="97"/>
    </row>
    <row r="109" ht="12.75" outlineLevel="1">
      <c r="BD109" s="97"/>
    </row>
    <row r="110" ht="12.75" outlineLevel="1">
      <c r="BD110" s="97"/>
    </row>
    <row r="111" ht="12.75" outlineLevel="1">
      <c r="BD111" s="66"/>
    </row>
    <row r="112" ht="12.75" outlineLevel="1">
      <c r="BD112" s="66"/>
    </row>
    <row r="113" spans="2:56" ht="12.75" outlineLevel="1">
      <c r="B113" s="53" t="s">
        <v>164</v>
      </c>
      <c r="C113" s="100">
        <v>6</v>
      </c>
      <c r="BD113" s="66"/>
    </row>
    <row r="114" spans="2:56" ht="12.75" outlineLevel="1">
      <c r="B114" s="53" t="s">
        <v>140</v>
      </c>
      <c r="C114" s="99">
        <v>0.1</v>
      </c>
      <c r="BD114" s="66"/>
    </row>
    <row r="115" ht="12.75" outlineLevel="1">
      <c r="BD115" s="66"/>
    </row>
    <row r="116" spans="2:56" ht="12.75" outlineLevel="1">
      <c r="B116" s="36" t="s">
        <v>138</v>
      </c>
      <c r="C116" s="34">
        <f aca="true" t="shared" si="12" ref="C116:M116">C19</f>
        <v>2011</v>
      </c>
      <c r="D116" s="34">
        <f t="shared" si="12"/>
        <v>2012</v>
      </c>
      <c r="E116" s="34">
        <f t="shared" si="12"/>
        <v>2013</v>
      </c>
      <c r="F116" s="34">
        <f t="shared" si="12"/>
        <v>2014</v>
      </c>
      <c r="G116" s="34">
        <f t="shared" si="12"/>
        <v>2015</v>
      </c>
      <c r="H116" s="34">
        <f t="shared" si="12"/>
        <v>2016</v>
      </c>
      <c r="I116" s="34">
        <f t="shared" si="12"/>
        <v>2017</v>
      </c>
      <c r="J116" s="34">
        <f t="shared" si="12"/>
        <v>2018</v>
      </c>
      <c r="K116" s="34">
        <f t="shared" si="12"/>
        <v>2019</v>
      </c>
      <c r="L116" s="34">
        <f t="shared" si="12"/>
        <v>2020</v>
      </c>
      <c r="M116" s="34">
        <f t="shared" si="12"/>
        <v>2021</v>
      </c>
      <c r="BD116" s="66"/>
    </row>
    <row r="117" ht="12.75" outlineLevel="1">
      <c r="BD117" s="66"/>
    </row>
    <row r="118" spans="2:56" ht="12.75" outlineLevel="1">
      <c r="B118" s="63" t="s">
        <v>125</v>
      </c>
      <c r="C118" s="61"/>
      <c r="D118" s="61"/>
      <c r="E118" s="61"/>
      <c r="F118" s="61"/>
      <c r="G118" s="61"/>
      <c r="H118" s="61"/>
      <c r="I118" s="61"/>
      <c r="J118" s="61"/>
      <c r="K118" s="61"/>
      <c r="L118" s="61"/>
      <c r="M118" s="61"/>
      <c r="BD118" s="66"/>
    </row>
    <row r="119" spans="2:56" ht="12.75" outlineLevel="1">
      <c r="B119" s="63" t="s">
        <v>126</v>
      </c>
      <c r="C119" s="61"/>
      <c r="D119" s="61"/>
      <c r="E119" s="61"/>
      <c r="F119" s="61"/>
      <c r="G119" s="61"/>
      <c r="H119" s="61"/>
      <c r="I119" s="61"/>
      <c r="J119" s="61"/>
      <c r="K119" s="61"/>
      <c r="L119" s="61"/>
      <c r="M119" s="61"/>
      <c r="BD119" s="96"/>
    </row>
    <row r="120" spans="2:56" ht="12.75" outlineLevel="1">
      <c r="B120" s="63" t="s">
        <v>127</v>
      </c>
      <c r="C120" s="61"/>
      <c r="D120" s="61"/>
      <c r="E120" s="61"/>
      <c r="F120" s="61"/>
      <c r="G120" s="61"/>
      <c r="H120" s="61"/>
      <c r="I120" s="61"/>
      <c r="J120" s="61"/>
      <c r="K120" s="61"/>
      <c r="L120" s="61"/>
      <c r="M120" s="61"/>
      <c r="BD120" s="96"/>
    </row>
    <row r="121" spans="2:56" ht="12.75" outlineLevel="1">
      <c r="B121" s="63" t="s">
        <v>128</v>
      </c>
      <c r="C121" s="61"/>
      <c r="D121" s="61"/>
      <c r="E121" s="61"/>
      <c r="F121" s="61"/>
      <c r="G121" s="61"/>
      <c r="H121" s="61"/>
      <c r="I121" s="61"/>
      <c r="J121" s="61"/>
      <c r="K121" s="61"/>
      <c r="L121" s="61"/>
      <c r="M121" s="61"/>
      <c r="BD121" s="97"/>
    </row>
    <row r="122" spans="2:56" ht="12.75" outlineLevel="1">
      <c r="B122" s="63" t="s">
        <v>129</v>
      </c>
      <c r="C122" s="61"/>
      <c r="D122" s="61"/>
      <c r="E122" s="61"/>
      <c r="F122" s="61"/>
      <c r="G122" s="61"/>
      <c r="H122" s="61"/>
      <c r="I122" s="61"/>
      <c r="J122" s="61"/>
      <c r="K122" s="61"/>
      <c r="L122" s="61"/>
      <c r="M122" s="61"/>
      <c r="BD122" s="97"/>
    </row>
    <row r="123" spans="2:56" ht="12.75" outlineLevel="1">
      <c r="B123" s="63" t="s">
        <v>130</v>
      </c>
      <c r="C123" s="61"/>
      <c r="D123" s="61"/>
      <c r="E123" s="61"/>
      <c r="F123" s="61"/>
      <c r="G123" s="61"/>
      <c r="H123" s="61"/>
      <c r="I123" s="61"/>
      <c r="J123" s="61"/>
      <c r="K123" s="61"/>
      <c r="L123" s="61"/>
      <c r="M123" s="61"/>
      <c r="BD123" s="97"/>
    </row>
    <row r="124" spans="2:56" ht="12.75" outlineLevel="1">
      <c r="B124" s="63" t="s">
        <v>131</v>
      </c>
      <c r="C124" s="61"/>
      <c r="D124" s="61"/>
      <c r="E124" s="61"/>
      <c r="F124" s="61"/>
      <c r="G124" s="61"/>
      <c r="H124" s="61"/>
      <c r="I124" s="61"/>
      <c r="J124" s="61"/>
      <c r="K124" s="61"/>
      <c r="L124" s="61"/>
      <c r="M124" s="61"/>
      <c r="BD124" s="97"/>
    </row>
    <row r="125" spans="2:56" ht="12.75" outlineLevel="1">
      <c r="B125" s="63" t="s">
        <v>132</v>
      </c>
      <c r="C125" s="61"/>
      <c r="D125" s="61"/>
      <c r="E125" s="61"/>
      <c r="F125" s="61"/>
      <c r="G125" s="61"/>
      <c r="H125" s="61"/>
      <c r="I125" s="61"/>
      <c r="J125" s="61"/>
      <c r="K125" s="61"/>
      <c r="L125" s="61"/>
      <c r="M125" s="61"/>
      <c r="BD125" s="97"/>
    </row>
    <row r="126" spans="2:56" ht="12.75" outlineLevel="1">
      <c r="B126" s="63" t="s">
        <v>133</v>
      </c>
      <c r="C126" s="61"/>
      <c r="D126" s="61"/>
      <c r="E126" s="61"/>
      <c r="F126" s="61"/>
      <c r="G126" s="61"/>
      <c r="H126" s="61"/>
      <c r="I126" s="61"/>
      <c r="J126" s="61"/>
      <c r="K126" s="61"/>
      <c r="L126" s="61"/>
      <c r="M126" s="61"/>
      <c r="BB126" s="75"/>
      <c r="BD126" s="97"/>
    </row>
    <row r="127" spans="2:56" ht="12.75" outlineLevel="1">
      <c r="B127" s="63" t="s">
        <v>134</v>
      </c>
      <c r="C127" s="61"/>
      <c r="D127" s="61"/>
      <c r="E127" s="61"/>
      <c r="F127" s="61"/>
      <c r="G127" s="61"/>
      <c r="H127" s="61"/>
      <c r="I127" s="61"/>
      <c r="J127" s="61"/>
      <c r="K127" s="61"/>
      <c r="L127" s="61"/>
      <c r="M127" s="61"/>
      <c r="BD127" s="97"/>
    </row>
    <row r="128" spans="2:56" ht="12.75" outlineLevel="1">
      <c r="B128" s="63" t="s">
        <v>135</v>
      </c>
      <c r="C128" s="61"/>
      <c r="D128" s="61"/>
      <c r="E128" s="61"/>
      <c r="F128" s="61"/>
      <c r="G128" s="61"/>
      <c r="H128" s="61"/>
      <c r="I128" s="61"/>
      <c r="J128" s="61"/>
      <c r="K128" s="61"/>
      <c r="L128" s="61"/>
      <c r="M128" s="61"/>
      <c r="BD128" s="97"/>
    </row>
    <row r="129" spans="2:56" ht="12.75" outlineLevel="1">
      <c r="B129" s="63" t="s">
        <v>136</v>
      </c>
      <c r="C129" s="61"/>
      <c r="D129" s="61"/>
      <c r="E129" s="61"/>
      <c r="F129" s="61"/>
      <c r="G129" s="61"/>
      <c r="H129" s="61"/>
      <c r="I129" s="61"/>
      <c r="J129" s="61"/>
      <c r="K129" s="61"/>
      <c r="L129" s="61"/>
      <c r="M129" s="61"/>
      <c r="BD129" s="97"/>
    </row>
    <row r="130" ht="12.75" outlineLevel="1">
      <c r="BD130" s="97"/>
    </row>
    <row r="131" spans="2:56" ht="12.75" outlineLevel="1">
      <c r="B131" s="5" t="s">
        <v>13</v>
      </c>
      <c r="C131" s="32">
        <f aca="true" t="shared" si="13" ref="C131:J131">SUM(C118:C129)</f>
        <v>0</v>
      </c>
      <c r="D131" s="32">
        <f t="shared" si="13"/>
        <v>0</v>
      </c>
      <c r="E131" s="32">
        <f t="shared" si="13"/>
        <v>0</v>
      </c>
      <c r="F131" s="32">
        <f t="shared" si="13"/>
        <v>0</v>
      </c>
      <c r="G131" s="32">
        <f t="shared" si="13"/>
        <v>0</v>
      </c>
      <c r="H131" s="32">
        <f t="shared" si="13"/>
        <v>0</v>
      </c>
      <c r="I131" s="32">
        <f t="shared" si="13"/>
        <v>0</v>
      </c>
      <c r="J131" s="32">
        <f t="shared" si="13"/>
        <v>0</v>
      </c>
      <c r="K131" s="32">
        <f>SUM(K118:K129)</f>
        <v>0</v>
      </c>
      <c r="L131" s="32">
        <f>SUM(L118:L129)</f>
        <v>0</v>
      </c>
      <c r="M131" s="32">
        <f>SUM(M118:M129)</f>
        <v>0</v>
      </c>
      <c r="BD131" s="97"/>
    </row>
    <row r="132" spans="2:56" ht="12.75" outlineLevel="1">
      <c r="B132" s="5" t="s">
        <v>137</v>
      </c>
      <c r="C132" s="33">
        <f>SUM($C$131:C131)</f>
        <v>0</v>
      </c>
      <c r="D132" s="33">
        <f>SUM($C$131:D131)</f>
        <v>0</v>
      </c>
      <c r="E132" s="33">
        <f>SUM($C$131:E131)</f>
        <v>0</v>
      </c>
      <c r="F132" s="33">
        <f>SUM($C$131:F131)</f>
        <v>0</v>
      </c>
      <c r="G132" s="33">
        <f>SUM($C$131:G131)</f>
        <v>0</v>
      </c>
      <c r="H132" s="33">
        <f>SUM($C$131:H131)</f>
        <v>0</v>
      </c>
      <c r="I132" s="33">
        <f>SUM($C$131:I131)</f>
        <v>0</v>
      </c>
      <c r="J132" s="33">
        <f>SUM($C$131:J131)</f>
        <v>0</v>
      </c>
      <c r="K132" s="33">
        <f>SUM($C$131:K131)</f>
        <v>0</v>
      </c>
      <c r="L132" s="33">
        <f>SUM($C$131:L131)</f>
        <v>0</v>
      </c>
      <c r="M132" s="33">
        <f>SUM($C$131:M131)</f>
        <v>0</v>
      </c>
      <c r="BD132" s="97"/>
    </row>
    <row r="133" ht="12.75" outlineLevel="1">
      <c r="BD133" s="97"/>
    </row>
    <row r="134" ht="12.75" outlineLevel="1">
      <c r="BD134" s="97"/>
    </row>
    <row r="135" spans="13:56" ht="12.75" outlineLevel="1">
      <c r="M135" s="106"/>
      <c r="BD135" s="66"/>
    </row>
    <row r="136" spans="2:56" ht="12.75" outlineLevel="1">
      <c r="B136" s="53" t="s">
        <v>164</v>
      </c>
      <c r="C136" s="100">
        <v>8</v>
      </c>
      <c r="BD136" s="66"/>
    </row>
    <row r="137" spans="2:56" ht="12.75" outlineLevel="1">
      <c r="B137" s="53" t="s">
        <v>140</v>
      </c>
      <c r="C137" s="99">
        <v>0.2</v>
      </c>
      <c r="BD137" s="66"/>
    </row>
    <row r="138" ht="12.75" outlineLevel="1">
      <c r="BD138" s="66"/>
    </row>
    <row r="139" spans="2:56" ht="12.75" outlineLevel="1">
      <c r="B139" s="36" t="s">
        <v>138</v>
      </c>
      <c r="C139" s="34">
        <f aca="true" t="shared" si="14" ref="C139:M139">C19</f>
        <v>2011</v>
      </c>
      <c r="D139" s="34">
        <f t="shared" si="14"/>
        <v>2012</v>
      </c>
      <c r="E139" s="34">
        <f t="shared" si="14"/>
        <v>2013</v>
      </c>
      <c r="F139" s="34">
        <f t="shared" si="14"/>
        <v>2014</v>
      </c>
      <c r="G139" s="34">
        <f t="shared" si="14"/>
        <v>2015</v>
      </c>
      <c r="H139" s="34">
        <f t="shared" si="14"/>
        <v>2016</v>
      </c>
      <c r="I139" s="34">
        <f t="shared" si="14"/>
        <v>2017</v>
      </c>
      <c r="J139" s="34">
        <f t="shared" si="14"/>
        <v>2018</v>
      </c>
      <c r="K139" s="34">
        <f t="shared" si="14"/>
        <v>2019</v>
      </c>
      <c r="L139" s="34">
        <f t="shared" si="14"/>
        <v>2020</v>
      </c>
      <c r="M139" s="34">
        <f t="shared" si="14"/>
        <v>2021</v>
      </c>
      <c r="BD139" s="66"/>
    </row>
    <row r="140" ht="12.75" outlineLevel="1">
      <c r="BD140" s="66"/>
    </row>
    <row r="141" spans="2:56" ht="12.75" outlineLevel="1">
      <c r="B141" s="63" t="s">
        <v>125</v>
      </c>
      <c r="C141" s="61"/>
      <c r="D141" s="61"/>
      <c r="E141" s="61"/>
      <c r="F141" s="61"/>
      <c r="G141" s="61"/>
      <c r="H141" s="61"/>
      <c r="I141" s="61"/>
      <c r="J141" s="61"/>
      <c r="K141" s="61"/>
      <c r="L141" s="61"/>
      <c r="M141" s="61"/>
      <c r="BD141" s="66"/>
    </row>
    <row r="142" spans="2:56" ht="12.75" outlineLevel="1">
      <c r="B142" s="63" t="s">
        <v>126</v>
      </c>
      <c r="C142" s="61"/>
      <c r="D142" s="61"/>
      <c r="E142" s="61"/>
      <c r="F142" s="61"/>
      <c r="G142" s="61"/>
      <c r="H142" s="61"/>
      <c r="I142" s="61"/>
      <c r="J142" s="61"/>
      <c r="K142" s="61"/>
      <c r="L142" s="61"/>
      <c r="M142" s="61"/>
      <c r="BD142" s="96"/>
    </row>
    <row r="143" spans="2:56" ht="12.75" outlineLevel="1">
      <c r="B143" s="63" t="s">
        <v>127</v>
      </c>
      <c r="C143" s="61"/>
      <c r="D143" s="61"/>
      <c r="E143" s="61"/>
      <c r="F143" s="61"/>
      <c r="G143" s="61"/>
      <c r="H143" s="61"/>
      <c r="I143" s="61"/>
      <c r="J143" s="61"/>
      <c r="K143" s="61"/>
      <c r="L143" s="61"/>
      <c r="M143" s="61"/>
      <c r="BD143" s="96"/>
    </row>
    <row r="144" spans="2:56" ht="12.75" outlineLevel="1">
      <c r="B144" s="63" t="s">
        <v>128</v>
      </c>
      <c r="C144" s="61"/>
      <c r="D144" s="61"/>
      <c r="E144" s="61"/>
      <c r="F144" s="61"/>
      <c r="G144" s="61"/>
      <c r="H144" s="61"/>
      <c r="I144" s="61"/>
      <c r="J144" s="61"/>
      <c r="K144" s="61"/>
      <c r="L144" s="61"/>
      <c r="M144" s="61"/>
      <c r="BD144" s="97"/>
    </row>
    <row r="145" spans="2:56" ht="12.75" outlineLevel="1">
      <c r="B145" s="63" t="s">
        <v>129</v>
      </c>
      <c r="C145" s="61"/>
      <c r="D145" s="61"/>
      <c r="E145" s="61"/>
      <c r="F145" s="61"/>
      <c r="G145" s="61"/>
      <c r="H145" s="61"/>
      <c r="I145" s="61"/>
      <c r="J145" s="61"/>
      <c r="K145" s="61"/>
      <c r="L145" s="61"/>
      <c r="M145" s="61"/>
      <c r="BD145" s="97"/>
    </row>
    <row r="146" spans="2:56" ht="12.75" outlineLevel="1">
      <c r="B146" s="63" t="s">
        <v>130</v>
      </c>
      <c r="C146" s="61"/>
      <c r="D146" s="61"/>
      <c r="E146" s="61"/>
      <c r="F146" s="61"/>
      <c r="G146" s="61"/>
      <c r="H146" s="61"/>
      <c r="I146" s="61"/>
      <c r="J146" s="61"/>
      <c r="K146" s="61"/>
      <c r="L146" s="61"/>
      <c r="M146" s="61"/>
      <c r="BD146" s="97"/>
    </row>
    <row r="147" spans="2:56" ht="12.75" outlineLevel="1">
      <c r="B147" s="63" t="s">
        <v>131</v>
      </c>
      <c r="C147" s="61"/>
      <c r="D147" s="61"/>
      <c r="E147" s="61"/>
      <c r="F147" s="61"/>
      <c r="G147" s="61"/>
      <c r="H147" s="61"/>
      <c r="I147" s="61"/>
      <c r="J147" s="61"/>
      <c r="K147" s="61"/>
      <c r="L147" s="61"/>
      <c r="M147" s="61"/>
      <c r="BD147" s="97"/>
    </row>
    <row r="148" spans="2:56" ht="12.75" outlineLevel="1">
      <c r="B148" s="63" t="s">
        <v>132</v>
      </c>
      <c r="C148" s="61"/>
      <c r="D148" s="61"/>
      <c r="E148" s="61"/>
      <c r="F148" s="61"/>
      <c r="G148" s="61"/>
      <c r="H148" s="61"/>
      <c r="I148" s="61"/>
      <c r="J148" s="61"/>
      <c r="K148" s="61"/>
      <c r="L148" s="61"/>
      <c r="M148" s="61"/>
      <c r="BD148" s="97"/>
    </row>
    <row r="149" spans="2:56" ht="12.75" outlineLevel="1">
      <c r="B149" s="63" t="s">
        <v>133</v>
      </c>
      <c r="C149" s="61"/>
      <c r="D149" s="61"/>
      <c r="E149" s="61"/>
      <c r="F149" s="61"/>
      <c r="G149" s="61"/>
      <c r="H149" s="61"/>
      <c r="I149" s="61"/>
      <c r="J149" s="61"/>
      <c r="K149" s="61"/>
      <c r="L149" s="61"/>
      <c r="M149" s="61"/>
      <c r="BB149" s="75"/>
      <c r="BD149" s="97"/>
    </row>
    <row r="150" spans="2:56" ht="12.75" outlineLevel="1">
      <c r="B150" s="63" t="s">
        <v>134</v>
      </c>
      <c r="C150" s="61"/>
      <c r="D150" s="61"/>
      <c r="E150" s="61"/>
      <c r="F150" s="61"/>
      <c r="G150" s="61"/>
      <c r="H150" s="61"/>
      <c r="I150" s="61"/>
      <c r="J150" s="61"/>
      <c r="K150" s="61"/>
      <c r="L150" s="61"/>
      <c r="M150" s="61"/>
      <c r="BD150" s="97"/>
    </row>
    <row r="151" spans="2:56" ht="12.75" outlineLevel="1">
      <c r="B151" s="63" t="s">
        <v>135</v>
      </c>
      <c r="C151" s="61"/>
      <c r="D151" s="61"/>
      <c r="E151" s="61"/>
      <c r="F151" s="61"/>
      <c r="G151" s="61"/>
      <c r="H151" s="61"/>
      <c r="I151" s="61"/>
      <c r="J151" s="61"/>
      <c r="K151" s="61"/>
      <c r="L151" s="61"/>
      <c r="M151" s="61"/>
      <c r="BD151" s="97"/>
    </row>
    <row r="152" spans="2:56" ht="12.75" outlineLevel="1">
      <c r="B152" s="63" t="s">
        <v>136</v>
      </c>
      <c r="C152" s="61"/>
      <c r="D152" s="61"/>
      <c r="E152" s="61"/>
      <c r="F152" s="61"/>
      <c r="G152" s="61"/>
      <c r="H152" s="61"/>
      <c r="I152" s="61"/>
      <c r="J152" s="61"/>
      <c r="K152" s="61"/>
      <c r="L152" s="61"/>
      <c r="M152" s="61"/>
      <c r="BD152" s="97"/>
    </row>
    <row r="153" ht="12.75" outlineLevel="1">
      <c r="BD153" s="97"/>
    </row>
    <row r="154" spans="2:56" ht="12.75" outlineLevel="1">
      <c r="B154" s="5" t="s">
        <v>13</v>
      </c>
      <c r="C154" s="32">
        <f aca="true" t="shared" si="15" ref="C154:J154">SUM(C141:C152)</f>
        <v>0</v>
      </c>
      <c r="D154" s="32">
        <f t="shared" si="15"/>
        <v>0</v>
      </c>
      <c r="E154" s="32">
        <f t="shared" si="15"/>
        <v>0</v>
      </c>
      <c r="F154" s="32">
        <f t="shared" si="15"/>
        <v>0</v>
      </c>
      <c r="G154" s="32">
        <f t="shared" si="15"/>
        <v>0</v>
      </c>
      <c r="H154" s="32">
        <f t="shared" si="15"/>
        <v>0</v>
      </c>
      <c r="I154" s="32">
        <f t="shared" si="15"/>
        <v>0</v>
      </c>
      <c r="J154" s="32">
        <f t="shared" si="15"/>
        <v>0</v>
      </c>
      <c r="K154" s="32">
        <f>SUM(K141:K152)</f>
        <v>0</v>
      </c>
      <c r="L154" s="32">
        <f>SUM(L141:L152)</f>
        <v>0</v>
      </c>
      <c r="M154" s="32">
        <f>SUM(M141:M152)</f>
        <v>0</v>
      </c>
      <c r="BD154" s="97"/>
    </row>
    <row r="155" spans="2:56" ht="12.75" outlineLevel="1">
      <c r="B155" s="5" t="s">
        <v>137</v>
      </c>
      <c r="C155" s="33">
        <f>SUM($C$154:C154)</f>
        <v>0</v>
      </c>
      <c r="D155" s="33">
        <f>SUM($C$154:D154)</f>
        <v>0</v>
      </c>
      <c r="E155" s="33">
        <f>SUM($C$154:E154)</f>
        <v>0</v>
      </c>
      <c r="F155" s="33">
        <f>SUM($C$154:F154)</f>
        <v>0</v>
      </c>
      <c r="G155" s="33">
        <f>SUM($C$154:G154)</f>
        <v>0</v>
      </c>
      <c r="H155" s="33">
        <f>SUM($C$154:H154)</f>
        <v>0</v>
      </c>
      <c r="I155" s="33">
        <f>SUM($C$154:I154)</f>
        <v>0</v>
      </c>
      <c r="J155" s="33">
        <f>SUM($C$154:J154)</f>
        <v>0</v>
      </c>
      <c r="K155" s="33">
        <f>SUM($C$154:K154)</f>
        <v>0</v>
      </c>
      <c r="L155" s="33">
        <f>SUM($C$154:L154)</f>
        <v>0</v>
      </c>
      <c r="M155" s="33">
        <f>SUM($C$154:M154)</f>
        <v>0</v>
      </c>
      <c r="BD155" s="97"/>
    </row>
    <row r="156" ht="12.75" outlineLevel="1">
      <c r="BD156" s="97"/>
    </row>
    <row r="157" ht="12.75" outlineLevel="1">
      <c r="BD157" s="97"/>
    </row>
    <row r="158" ht="12.75" outlineLevel="1">
      <c r="BD158" s="97"/>
    </row>
    <row r="159" spans="2:56" ht="12.75" outlineLevel="1">
      <c r="B159" s="53" t="s">
        <v>164</v>
      </c>
      <c r="C159" s="98">
        <v>42</v>
      </c>
      <c r="BD159" s="66"/>
    </row>
    <row r="160" spans="2:56" ht="12.75" outlineLevel="1">
      <c r="B160" s="53" t="s">
        <v>140</v>
      </c>
      <c r="C160" s="99">
        <v>0.12</v>
      </c>
      <c r="BD160" s="66"/>
    </row>
    <row r="161" ht="12.75" outlineLevel="1">
      <c r="BD161" s="66"/>
    </row>
    <row r="162" spans="2:56" ht="12.75" outlineLevel="1">
      <c r="B162" s="36" t="s">
        <v>138</v>
      </c>
      <c r="C162" s="34">
        <f aca="true" t="shared" si="16" ref="C162:M162">C19</f>
        <v>2011</v>
      </c>
      <c r="D162" s="34">
        <f t="shared" si="16"/>
        <v>2012</v>
      </c>
      <c r="E162" s="34">
        <f t="shared" si="16"/>
        <v>2013</v>
      </c>
      <c r="F162" s="34">
        <f t="shared" si="16"/>
        <v>2014</v>
      </c>
      <c r="G162" s="34">
        <f t="shared" si="16"/>
        <v>2015</v>
      </c>
      <c r="H162" s="34">
        <f t="shared" si="16"/>
        <v>2016</v>
      </c>
      <c r="I162" s="34">
        <f t="shared" si="16"/>
        <v>2017</v>
      </c>
      <c r="J162" s="34">
        <f t="shared" si="16"/>
        <v>2018</v>
      </c>
      <c r="K162" s="34">
        <f t="shared" si="16"/>
        <v>2019</v>
      </c>
      <c r="L162" s="34">
        <f t="shared" si="16"/>
        <v>2020</v>
      </c>
      <c r="M162" s="34">
        <f t="shared" si="16"/>
        <v>2021</v>
      </c>
      <c r="BD162" s="66"/>
    </row>
    <row r="163" ht="12.75" outlineLevel="1">
      <c r="BD163" s="66"/>
    </row>
    <row r="164" spans="2:56" ht="12.75" outlineLevel="1">
      <c r="B164" s="63" t="s">
        <v>125</v>
      </c>
      <c r="C164" s="61"/>
      <c r="D164" s="61"/>
      <c r="E164" s="61"/>
      <c r="F164" s="61"/>
      <c r="G164" s="61"/>
      <c r="H164" s="61"/>
      <c r="I164" s="61"/>
      <c r="J164" s="61"/>
      <c r="K164" s="61"/>
      <c r="L164" s="61"/>
      <c r="M164" s="61"/>
      <c r="BD164" s="66"/>
    </row>
    <row r="165" spans="2:56" ht="12.75" outlineLevel="1">
      <c r="B165" s="63" t="s">
        <v>126</v>
      </c>
      <c r="C165" s="61"/>
      <c r="D165" s="61"/>
      <c r="E165" s="61"/>
      <c r="F165" s="61"/>
      <c r="G165" s="61"/>
      <c r="H165" s="61"/>
      <c r="I165" s="61"/>
      <c r="J165" s="61"/>
      <c r="K165" s="61"/>
      <c r="L165" s="61"/>
      <c r="M165" s="61"/>
      <c r="BD165" s="96"/>
    </row>
    <row r="166" spans="2:56" ht="12.75" outlineLevel="1">
      <c r="B166" s="63" t="s">
        <v>127</v>
      </c>
      <c r="C166" s="61"/>
      <c r="D166" s="61"/>
      <c r="E166" s="61"/>
      <c r="F166" s="61"/>
      <c r="G166" s="61"/>
      <c r="H166" s="61"/>
      <c r="I166" s="61"/>
      <c r="J166" s="61"/>
      <c r="K166" s="61"/>
      <c r="L166" s="61"/>
      <c r="M166" s="61"/>
      <c r="BD166" s="96"/>
    </row>
    <row r="167" spans="2:56" ht="12.75" outlineLevel="1">
      <c r="B167" s="63" t="s">
        <v>128</v>
      </c>
      <c r="C167" s="61"/>
      <c r="D167" s="61"/>
      <c r="E167" s="61"/>
      <c r="F167" s="61"/>
      <c r="G167" s="61"/>
      <c r="H167" s="61"/>
      <c r="I167" s="61"/>
      <c r="J167" s="61"/>
      <c r="K167" s="61"/>
      <c r="L167" s="61"/>
      <c r="M167" s="61"/>
      <c r="BD167" s="97"/>
    </row>
    <row r="168" spans="2:56" ht="12.75" outlineLevel="1">
      <c r="B168" s="63" t="s">
        <v>129</v>
      </c>
      <c r="C168" s="61"/>
      <c r="D168" s="61"/>
      <c r="E168" s="61"/>
      <c r="F168" s="61"/>
      <c r="G168" s="61"/>
      <c r="H168" s="61"/>
      <c r="I168" s="61"/>
      <c r="J168" s="61"/>
      <c r="K168" s="61"/>
      <c r="L168" s="61"/>
      <c r="M168" s="61"/>
      <c r="BD168" s="97"/>
    </row>
    <row r="169" spans="2:56" ht="12.75" outlineLevel="1">
      <c r="B169" s="63" t="s">
        <v>130</v>
      </c>
      <c r="C169" s="61"/>
      <c r="D169" s="61"/>
      <c r="E169" s="61"/>
      <c r="F169" s="61"/>
      <c r="G169" s="61"/>
      <c r="H169" s="61"/>
      <c r="I169" s="61"/>
      <c r="J169" s="61"/>
      <c r="K169" s="61"/>
      <c r="L169" s="61"/>
      <c r="M169" s="61"/>
      <c r="BD169" s="97"/>
    </row>
    <row r="170" spans="2:56" ht="12.75" outlineLevel="1">
      <c r="B170" s="63" t="s">
        <v>131</v>
      </c>
      <c r="C170" s="61"/>
      <c r="D170" s="61"/>
      <c r="E170" s="61"/>
      <c r="F170" s="61"/>
      <c r="G170" s="61"/>
      <c r="H170" s="61"/>
      <c r="I170" s="61"/>
      <c r="J170" s="61"/>
      <c r="K170" s="61"/>
      <c r="L170" s="61"/>
      <c r="M170" s="61"/>
      <c r="BD170" s="97"/>
    </row>
    <row r="171" spans="2:56" ht="12.75" outlineLevel="1">
      <c r="B171" s="63" t="s">
        <v>132</v>
      </c>
      <c r="C171" s="61"/>
      <c r="D171" s="61"/>
      <c r="E171" s="61"/>
      <c r="F171" s="61"/>
      <c r="G171" s="61"/>
      <c r="H171" s="61"/>
      <c r="I171" s="61"/>
      <c r="J171" s="61"/>
      <c r="K171" s="61"/>
      <c r="L171" s="61"/>
      <c r="M171" s="61"/>
      <c r="BD171" s="97"/>
    </row>
    <row r="172" spans="2:56" ht="12.75" outlineLevel="1">
      <c r="B172" s="63" t="s">
        <v>133</v>
      </c>
      <c r="C172" s="61"/>
      <c r="D172" s="61"/>
      <c r="E172" s="61"/>
      <c r="F172" s="61"/>
      <c r="G172" s="61"/>
      <c r="H172" s="61"/>
      <c r="I172" s="61"/>
      <c r="J172" s="61"/>
      <c r="K172" s="61"/>
      <c r="L172" s="61"/>
      <c r="M172" s="61"/>
      <c r="BB172" s="75"/>
      <c r="BD172" s="97"/>
    </row>
    <row r="173" spans="2:56" ht="12.75" outlineLevel="1">
      <c r="B173" s="63" t="s">
        <v>134</v>
      </c>
      <c r="C173" s="61"/>
      <c r="D173" s="61"/>
      <c r="E173" s="61"/>
      <c r="F173" s="61"/>
      <c r="G173" s="61"/>
      <c r="H173" s="61"/>
      <c r="I173" s="61"/>
      <c r="J173" s="61"/>
      <c r="K173" s="61"/>
      <c r="L173" s="61"/>
      <c r="M173" s="61"/>
      <c r="BD173" s="97"/>
    </row>
    <row r="174" spans="2:56" ht="12.75" outlineLevel="1">
      <c r="B174" s="63" t="s">
        <v>135</v>
      </c>
      <c r="C174" s="61"/>
      <c r="D174" s="61"/>
      <c r="E174" s="61"/>
      <c r="F174" s="61"/>
      <c r="G174" s="61"/>
      <c r="H174" s="61"/>
      <c r="I174" s="61"/>
      <c r="J174" s="61"/>
      <c r="K174" s="61"/>
      <c r="L174" s="61"/>
      <c r="M174" s="61"/>
      <c r="BD174" s="97"/>
    </row>
    <row r="175" spans="2:56" ht="12.75" outlineLevel="1">
      <c r="B175" s="63" t="s">
        <v>136</v>
      </c>
      <c r="C175" s="61"/>
      <c r="D175" s="61"/>
      <c r="E175" s="61"/>
      <c r="F175" s="61"/>
      <c r="G175" s="61"/>
      <c r="H175" s="61"/>
      <c r="I175" s="61"/>
      <c r="J175" s="61"/>
      <c r="K175" s="61"/>
      <c r="L175" s="61"/>
      <c r="M175" s="61"/>
      <c r="BD175" s="97"/>
    </row>
    <row r="176" ht="12.75" outlineLevel="1">
      <c r="BD176" s="97"/>
    </row>
    <row r="177" spans="2:56" ht="12.75" outlineLevel="1">
      <c r="B177" s="5" t="s">
        <v>13</v>
      </c>
      <c r="C177" s="32">
        <f aca="true" t="shared" si="17" ref="C177:J177">SUM(C164:C175)</f>
        <v>0</v>
      </c>
      <c r="D177" s="32">
        <f t="shared" si="17"/>
        <v>0</v>
      </c>
      <c r="E177" s="32">
        <f t="shared" si="17"/>
        <v>0</v>
      </c>
      <c r="F177" s="32">
        <f t="shared" si="17"/>
        <v>0</v>
      </c>
      <c r="G177" s="32">
        <f t="shared" si="17"/>
        <v>0</v>
      </c>
      <c r="H177" s="32">
        <f t="shared" si="17"/>
        <v>0</v>
      </c>
      <c r="I177" s="32">
        <f t="shared" si="17"/>
        <v>0</v>
      </c>
      <c r="J177" s="32">
        <f t="shared" si="17"/>
        <v>0</v>
      </c>
      <c r="K177" s="32">
        <f>SUM(K164:K175)</f>
        <v>0</v>
      </c>
      <c r="L177" s="32">
        <f>SUM(L164:L175)</f>
        <v>0</v>
      </c>
      <c r="M177" s="32">
        <f>SUM(M164:M175)</f>
        <v>0</v>
      </c>
      <c r="BD177" s="97"/>
    </row>
    <row r="178" spans="2:56" ht="12.75" outlineLevel="1">
      <c r="B178" s="5" t="s">
        <v>137</v>
      </c>
      <c r="C178" s="33">
        <f>SUM($C$177:C177)</f>
        <v>0</v>
      </c>
      <c r="D178" s="33">
        <f>SUM($C$177:D177)</f>
        <v>0</v>
      </c>
      <c r="E178" s="33">
        <f>SUM($C$177:E177)</f>
        <v>0</v>
      </c>
      <c r="F178" s="33">
        <f>SUM($C$177:F177)</f>
        <v>0</v>
      </c>
      <c r="G178" s="33">
        <f>SUM($C$177:G177)</f>
        <v>0</v>
      </c>
      <c r="H178" s="33">
        <f>SUM($C$177:H177)</f>
        <v>0</v>
      </c>
      <c r="I178" s="33">
        <f>SUM($C$177:I177)</f>
        <v>0</v>
      </c>
      <c r="J178" s="33">
        <f>SUM($C$177:J177)</f>
        <v>0</v>
      </c>
      <c r="K178" s="33">
        <f>SUM($C$177:K177)</f>
        <v>0</v>
      </c>
      <c r="L178" s="33">
        <f>SUM($C$177:L177)</f>
        <v>0</v>
      </c>
      <c r="M178" s="33">
        <f>SUM($C$177:M177)</f>
        <v>0</v>
      </c>
      <c r="BD178" s="97"/>
    </row>
    <row r="179" spans="13:56" ht="12.75">
      <c r="M179" s="213"/>
      <c r="BD179" s="66"/>
    </row>
    <row r="180" spans="2:56" ht="12.75">
      <c r="B180" s="53" t="s">
        <v>164</v>
      </c>
      <c r="C180" s="98" t="s">
        <v>166</v>
      </c>
      <c r="BD180" s="66"/>
    </row>
    <row r="181" spans="2:56" ht="12.75">
      <c r="B181" s="53" t="s">
        <v>140</v>
      </c>
      <c r="C181" s="99">
        <v>0.07</v>
      </c>
      <c r="BD181" s="66"/>
    </row>
    <row r="182" ht="12.75">
      <c r="BD182" s="66"/>
    </row>
    <row r="183" spans="2:56" ht="12.75">
      <c r="B183" s="36" t="s">
        <v>138</v>
      </c>
      <c r="C183" s="34">
        <f aca="true" t="shared" si="18" ref="C183:M183">C19</f>
        <v>2011</v>
      </c>
      <c r="D183" s="34">
        <f t="shared" si="18"/>
        <v>2012</v>
      </c>
      <c r="E183" s="34">
        <f t="shared" si="18"/>
        <v>2013</v>
      </c>
      <c r="F183" s="34">
        <f t="shared" si="18"/>
        <v>2014</v>
      </c>
      <c r="G183" s="34">
        <f t="shared" si="18"/>
        <v>2015</v>
      </c>
      <c r="H183" s="34">
        <f t="shared" si="18"/>
        <v>2016</v>
      </c>
      <c r="I183" s="34">
        <f t="shared" si="18"/>
        <v>2017</v>
      </c>
      <c r="J183" s="34">
        <f t="shared" si="18"/>
        <v>2018</v>
      </c>
      <c r="K183" s="34">
        <f t="shared" si="18"/>
        <v>2019</v>
      </c>
      <c r="L183" s="34">
        <f t="shared" si="18"/>
        <v>2020</v>
      </c>
      <c r="M183" s="34">
        <f t="shared" si="18"/>
        <v>2021</v>
      </c>
      <c r="BD183" s="66"/>
    </row>
    <row r="184" ht="12.75">
      <c r="BD184" s="66"/>
    </row>
    <row r="185" spans="2:56" ht="12.75">
      <c r="B185" s="63" t="s">
        <v>125</v>
      </c>
      <c r="C185" s="61"/>
      <c r="D185" s="61"/>
      <c r="E185" s="61"/>
      <c r="F185" s="61">
        <v>126.23160000000007</v>
      </c>
      <c r="G185" s="61"/>
      <c r="H185" s="61"/>
      <c r="I185" s="61"/>
      <c r="J185" s="61"/>
      <c r="K185" s="61"/>
      <c r="L185" s="61"/>
      <c r="M185" s="61"/>
      <c r="BD185" s="66"/>
    </row>
    <row r="186" spans="2:56" ht="12.75">
      <c r="B186" s="63" t="s">
        <v>126</v>
      </c>
      <c r="C186" s="61"/>
      <c r="D186" s="61"/>
      <c r="E186" s="61"/>
      <c r="F186" s="61"/>
      <c r="G186" s="61"/>
      <c r="H186" s="61"/>
      <c r="I186" s="61"/>
      <c r="J186" s="61"/>
      <c r="K186" s="61"/>
      <c r="L186" s="61"/>
      <c r="M186" s="61"/>
      <c r="BD186" s="96"/>
    </row>
    <row r="187" spans="2:56" ht="12.75">
      <c r="B187" s="63" t="s">
        <v>127</v>
      </c>
      <c r="C187" s="61"/>
      <c r="D187" s="61"/>
      <c r="E187" s="61"/>
      <c r="F187" s="61"/>
      <c r="G187" s="61"/>
      <c r="H187" s="61"/>
      <c r="I187" s="61"/>
      <c r="J187" s="61"/>
      <c r="K187" s="61"/>
      <c r="L187" s="61"/>
      <c r="M187" s="61"/>
      <c r="BD187" s="96"/>
    </row>
    <row r="188" spans="2:56" ht="12.75">
      <c r="B188" s="63" t="s">
        <v>128</v>
      </c>
      <c r="C188" s="61"/>
      <c r="D188" s="61"/>
      <c r="E188" s="61"/>
      <c r="F188" s="61"/>
      <c r="G188" s="61"/>
      <c r="H188" s="61"/>
      <c r="I188" s="61"/>
      <c r="J188" s="61"/>
      <c r="K188" s="61"/>
      <c r="L188" s="61"/>
      <c r="M188" s="61"/>
      <c r="BD188" s="97"/>
    </row>
    <row r="189" spans="2:56" ht="12.75">
      <c r="B189" s="63" t="s">
        <v>129</v>
      </c>
      <c r="C189" s="61"/>
      <c r="D189" s="61"/>
      <c r="E189" s="61"/>
      <c r="F189" s="61"/>
      <c r="G189" s="61"/>
      <c r="H189" s="61"/>
      <c r="I189" s="61"/>
      <c r="J189" s="61"/>
      <c r="K189" s="61"/>
      <c r="L189" s="61"/>
      <c r="M189" s="61"/>
      <c r="BD189" s="97"/>
    </row>
    <row r="190" spans="2:56" ht="12.75">
      <c r="B190" s="63" t="s">
        <v>130</v>
      </c>
      <c r="C190" s="61"/>
      <c r="D190" s="61"/>
      <c r="E190" s="61"/>
      <c r="F190" s="61"/>
      <c r="G190" s="61"/>
      <c r="H190" s="61"/>
      <c r="I190" s="61"/>
      <c r="J190" s="61"/>
      <c r="K190" s="61"/>
      <c r="L190" s="61"/>
      <c r="M190" s="61"/>
      <c r="BD190" s="97"/>
    </row>
    <row r="191" spans="2:56" ht="12.75">
      <c r="B191" s="63" t="s">
        <v>131</v>
      </c>
      <c r="C191" s="61"/>
      <c r="D191" s="61"/>
      <c r="E191" s="61"/>
      <c r="F191" s="61"/>
      <c r="G191" s="61"/>
      <c r="H191" s="61"/>
      <c r="I191" s="61"/>
      <c r="J191" s="61"/>
      <c r="K191" s="61"/>
      <c r="L191" s="61"/>
      <c r="M191" s="61"/>
      <c r="BD191" s="97"/>
    </row>
    <row r="192" spans="2:56" ht="12.75">
      <c r="B192" s="63" t="s">
        <v>132</v>
      </c>
      <c r="C192" s="61"/>
      <c r="D192" s="61"/>
      <c r="E192" s="61"/>
      <c r="F192" s="61"/>
      <c r="G192" s="61"/>
      <c r="H192" s="61"/>
      <c r="I192" s="61"/>
      <c r="J192" s="61"/>
      <c r="K192" s="61"/>
      <c r="L192" s="61"/>
      <c r="M192" s="61"/>
      <c r="BD192" s="97"/>
    </row>
    <row r="193" spans="2:56" ht="12.75">
      <c r="B193" s="63" t="s">
        <v>133</v>
      </c>
      <c r="C193" s="61"/>
      <c r="D193" s="61"/>
      <c r="E193" s="61"/>
      <c r="F193" s="61"/>
      <c r="G193" s="61"/>
      <c r="H193" s="61"/>
      <c r="I193" s="61"/>
      <c r="J193" s="61"/>
      <c r="K193" s="61"/>
      <c r="L193" s="61"/>
      <c r="M193" s="61"/>
      <c r="BB193" s="75"/>
      <c r="BD193" s="97"/>
    </row>
    <row r="194" spans="2:56" ht="12.75">
      <c r="B194" s="63" t="s">
        <v>134</v>
      </c>
      <c r="C194" s="61"/>
      <c r="D194" s="61"/>
      <c r="E194" s="61"/>
      <c r="F194" s="61"/>
      <c r="G194" s="61"/>
      <c r="H194" s="61"/>
      <c r="I194" s="61"/>
      <c r="J194" s="61"/>
      <c r="K194" s="61"/>
      <c r="L194" s="61"/>
      <c r="M194" s="61"/>
      <c r="BD194" s="97"/>
    </row>
    <row r="195" spans="2:56" ht="12.75">
      <c r="B195" s="63" t="s">
        <v>135</v>
      </c>
      <c r="C195" s="61"/>
      <c r="D195" s="61"/>
      <c r="E195" s="61"/>
      <c r="F195" s="61"/>
      <c r="G195" s="61"/>
      <c r="H195" s="61"/>
      <c r="I195" s="61"/>
      <c r="J195" s="61"/>
      <c r="K195" s="61"/>
      <c r="L195" s="61"/>
      <c r="M195" s="61"/>
      <c r="BD195" s="97"/>
    </row>
    <row r="196" spans="2:56" ht="12.75">
      <c r="B196" s="63" t="s">
        <v>136</v>
      </c>
      <c r="C196" s="61"/>
      <c r="D196" s="61"/>
      <c r="E196" s="61"/>
      <c r="F196" s="61"/>
      <c r="G196" s="61"/>
      <c r="H196" s="61"/>
      <c r="I196" s="61"/>
      <c r="J196" s="61"/>
      <c r="K196" s="61"/>
      <c r="L196" s="61"/>
      <c r="M196" s="61"/>
      <c r="BD196" s="97"/>
    </row>
    <row r="197" ht="12.75">
      <c r="BD197" s="97"/>
    </row>
    <row r="198" spans="2:56" ht="12.75">
      <c r="B198" s="5" t="s">
        <v>13</v>
      </c>
      <c r="C198" s="32">
        <f aca="true" t="shared" si="19" ref="C198:J198">SUM(C185:C196)</f>
        <v>0</v>
      </c>
      <c r="D198" s="32">
        <f t="shared" si="19"/>
        <v>0</v>
      </c>
      <c r="E198" s="32">
        <f t="shared" si="19"/>
        <v>0</v>
      </c>
      <c r="F198" s="32">
        <f t="shared" si="19"/>
        <v>126.23160000000007</v>
      </c>
      <c r="G198" s="32">
        <f t="shared" si="19"/>
        <v>0</v>
      </c>
      <c r="H198" s="32">
        <f t="shared" si="19"/>
        <v>0</v>
      </c>
      <c r="I198" s="32">
        <f t="shared" si="19"/>
        <v>0</v>
      </c>
      <c r="J198" s="32">
        <f t="shared" si="19"/>
        <v>0</v>
      </c>
      <c r="K198" s="32">
        <f>SUM(K185:K196)</f>
        <v>0</v>
      </c>
      <c r="L198" s="32">
        <f>SUM(L185:L196)</f>
        <v>0</v>
      </c>
      <c r="M198" s="32">
        <f>SUM(M185:M196)</f>
        <v>0</v>
      </c>
      <c r="BD198" s="97"/>
    </row>
    <row r="199" spans="2:56" ht="12.75">
      <c r="B199" s="5" t="s">
        <v>137</v>
      </c>
      <c r="C199" s="33">
        <f>SUM($C$198:C198)</f>
        <v>0</v>
      </c>
      <c r="D199" s="33">
        <f>SUM($C$198:D198)</f>
        <v>0</v>
      </c>
      <c r="E199" s="33">
        <f>SUM($C$198:E198)</f>
        <v>0</v>
      </c>
      <c r="F199" s="33">
        <f>SUM($C$198:F198)</f>
        <v>126.23160000000007</v>
      </c>
      <c r="G199" s="33">
        <f>SUM($C$198:G198)</f>
        <v>126.23160000000007</v>
      </c>
      <c r="H199" s="33">
        <f>SUM($C$198:H198)</f>
        <v>126.23160000000007</v>
      </c>
      <c r="I199" s="33">
        <f>SUM($C$198:I198)</f>
        <v>126.23160000000007</v>
      </c>
      <c r="J199" s="33">
        <f>SUM($C$198:J198)</f>
        <v>126.23160000000007</v>
      </c>
      <c r="K199" s="33">
        <f>SUM($C$198:K198)</f>
        <v>126.23160000000007</v>
      </c>
      <c r="L199" s="33">
        <f>SUM($C$198:L198)</f>
        <v>126.23160000000007</v>
      </c>
      <c r="M199" s="33">
        <f>SUM($C$198:M198)</f>
        <v>126.23160000000007</v>
      </c>
      <c r="BD199" s="97"/>
    </row>
    <row r="200" ht="12.75">
      <c r="BD200" s="97"/>
    </row>
    <row r="201" ht="12.75">
      <c r="BD201" s="97"/>
    </row>
    <row r="202" ht="12.75">
      <c r="BD202" s="66"/>
    </row>
    <row r="203" ht="12.75">
      <c r="BD203" s="97"/>
    </row>
    <row r="204" ht="12.75">
      <c r="BD204" s="97"/>
    </row>
    <row r="205" spans="2:56" ht="12.75">
      <c r="B205" s="38" t="s">
        <v>168</v>
      </c>
      <c r="BD205" s="97"/>
    </row>
    <row r="206" ht="12.75">
      <c r="BD206" s="97"/>
    </row>
    <row r="207" spans="2:56" ht="12.75">
      <c r="B207" s="36" t="s">
        <v>138</v>
      </c>
      <c r="C207" s="34">
        <f aca="true" t="shared" si="20" ref="C207:M207">C19</f>
        <v>2011</v>
      </c>
      <c r="D207" s="34">
        <f t="shared" si="20"/>
        <v>2012</v>
      </c>
      <c r="E207" s="34">
        <f t="shared" si="20"/>
        <v>2013</v>
      </c>
      <c r="F207" s="34">
        <f t="shared" si="20"/>
        <v>2014</v>
      </c>
      <c r="G207" s="34">
        <f t="shared" si="20"/>
        <v>2015</v>
      </c>
      <c r="H207" s="34">
        <f t="shared" si="20"/>
        <v>2016</v>
      </c>
      <c r="I207" s="34">
        <f t="shared" si="20"/>
        <v>2017</v>
      </c>
      <c r="J207" s="34">
        <f t="shared" si="20"/>
        <v>2018</v>
      </c>
      <c r="K207" s="34">
        <f t="shared" si="20"/>
        <v>2019</v>
      </c>
      <c r="L207" s="34">
        <f t="shared" si="20"/>
        <v>2020</v>
      </c>
      <c r="M207" s="34">
        <f t="shared" si="20"/>
        <v>2021</v>
      </c>
      <c r="BD207" s="66"/>
    </row>
    <row r="208" ht="12.75">
      <c r="BD208" s="66"/>
    </row>
    <row r="209" spans="2:56" ht="12.75">
      <c r="B209" s="63" t="s">
        <v>125</v>
      </c>
      <c r="C209" s="104">
        <f aca="true" t="shared" si="21" ref="C209:M209">C51+C94+C118+C141+C164+C185+C72</f>
        <v>0.8333333333333333</v>
      </c>
      <c r="D209" s="104">
        <f t="shared" si="21"/>
        <v>1.3333333333333335</v>
      </c>
      <c r="E209" s="104">
        <f t="shared" si="21"/>
        <v>4.547678019251764</v>
      </c>
      <c r="F209" s="104">
        <f t="shared" si="21"/>
        <v>133.86285800609056</v>
      </c>
      <c r="G209" s="104">
        <f t="shared" si="21"/>
        <v>23.2161207215205</v>
      </c>
      <c r="H209" s="104">
        <f t="shared" si="21"/>
        <v>21.88979601625808</v>
      </c>
      <c r="I209" s="104">
        <f t="shared" si="21"/>
        <v>1.5555555555555554</v>
      </c>
      <c r="J209" s="104">
        <f t="shared" si="21"/>
        <v>0</v>
      </c>
      <c r="K209" s="104">
        <f t="shared" si="21"/>
        <v>0</v>
      </c>
      <c r="L209" s="104">
        <f t="shared" si="21"/>
        <v>0</v>
      </c>
      <c r="M209" s="104">
        <f t="shared" si="21"/>
        <v>0</v>
      </c>
      <c r="BD209" s="66"/>
    </row>
    <row r="210" spans="2:56" ht="12.75">
      <c r="B210" s="63" t="s">
        <v>126</v>
      </c>
      <c r="C210" s="104">
        <f aca="true" t="shared" si="22" ref="C210:M210">C52+C95+C119+C142+C165+C186+C73</f>
        <v>0.8333333333333333</v>
      </c>
      <c r="D210" s="104">
        <f t="shared" si="22"/>
        <v>1.3333333333333335</v>
      </c>
      <c r="E210" s="104">
        <f t="shared" si="22"/>
        <v>5.358535654049018</v>
      </c>
      <c r="F210" s="104">
        <f t="shared" si="22"/>
        <v>9.812916540605856</v>
      </c>
      <c r="G210" s="104">
        <f t="shared" si="22"/>
        <v>28.04976935298634</v>
      </c>
      <c r="H210" s="104">
        <f t="shared" si="22"/>
        <v>38.3810516180691</v>
      </c>
      <c r="I210" s="104">
        <f t="shared" si="22"/>
        <v>1.5555555555555554</v>
      </c>
      <c r="J210" s="104">
        <f t="shared" si="22"/>
        <v>0</v>
      </c>
      <c r="K210" s="104">
        <f t="shared" si="22"/>
        <v>0</v>
      </c>
      <c r="L210" s="104">
        <f t="shared" si="22"/>
        <v>0</v>
      </c>
      <c r="M210" s="104">
        <f t="shared" si="22"/>
        <v>0</v>
      </c>
      <c r="BD210" s="96"/>
    </row>
    <row r="211" spans="2:56" ht="12.75">
      <c r="B211" s="63" t="s">
        <v>127</v>
      </c>
      <c r="C211" s="104">
        <f aca="true" t="shared" si="23" ref="C211:M211">C53+C96+C120+C143+C166+C187+C74</f>
        <v>0.8333333333333333</v>
      </c>
      <c r="D211" s="104">
        <f t="shared" si="23"/>
        <v>1.3333333333333335</v>
      </c>
      <c r="E211" s="104">
        <f t="shared" si="23"/>
        <v>7.400648465323613</v>
      </c>
      <c r="F211" s="104">
        <f t="shared" si="23"/>
        <v>9.824857072421258</v>
      </c>
      <c r="G211" s="104">
        <f t="shared" si="23"/>
        <v>36.14076559022682</v>
      </c>
      <c r="H211" s="104">
        <f t="shared" si="23"/>
        <v>38.711579958421</v>
      </c>
      <c r="I211" s="104">
        <f t="shared" si="23"/>
        <v>1.5555555555555554</v>
      </c>
      <c r="J211" s="104">
        <f t="shared" si="23"/>
        <v>0</v>
      </c>
      <c r="K211" s="104">
        <f t="shared" si="23"/>
        <v>0</v>
      </c>
      <c r="L211" s="104">
        <f t="shared" si="23"/>
        <v>0</v>
      </c>
      <c r="M211" s="104">
        <f t="shared" si="23"/>
        <v>0</v>
      </c>
      <c r="BD211" s="96"/>
    </row>
    <row r="212" spans="2:56" ht="12.75">
      <c r="B212" s="63" t="s">
        <v>128</v>
      </c>
      <c r="C212" s="104">
        <f aca="true" t="shared" si="24" ref="C212:M212">C54+C97+C121+C144+C167+C188+C75</f>
        <v>0.8333333333333333</v>
      </c>
      <c r="D212" s="104">
        <f t="shared" si="24"/>
        <v>1.3333333333333335</v>
      </c>
      <c r="E212" s="104">
        <f t="shared" si="24"/>
        <v>7.8308887865645485</v>
      </c>
      <c r="F212" s="104">
        <f t="shared" si="24"/>
        <v>11.67910640412518</v>
      </c>
      <c r="G212" s="104">
        <f t="shared" si="24"/>
        <v>33.940872127880866</v>
      </c>
      <c r="H212" s="104">
        <f t="shared" si="24"/>
        <v>76.19378848459193</v>
      </c>
      <c r="I212" s="104">
        <f t="shared" si="24"/>
        <v>1.5555555555555554</v>
      </c>
      <c r="J212" s="104">
        <f t="shared" si="24"/>
        <v>0</v>
      </c>
      <c r="K212" s="104">
        <f t="shared" si="24"/>
        <v>0</v>
      </c>
      <c r="L212" s="104">
        <f t="shared" si="24"/>
        <v>0</v>
      </c>
      <c r="M212" s="104">
        <f t="shared" si="24"/>
        <v>0</v>
      </c>
      <c r="BD212" s="97"/>
    </row>
    <row r="213" spans="2:56" ht="12.75">
      <c r="B213" s="63" t="s">
        <v>129</v>
      </c>
      <c r="C213" s="104">
        <f aca="true" t="shared" si="25" ref="C213:M213">C55+C98+C122+C145+C168+C189+C76</f>
        <v>0.8333333333333333</v>
      </c>
      <c r="D213" s="104">
        <f t="shared" si="25"/>
        <v>1.3333333333333335</v>
      </c>
      <c r="E213" s="104">
        <f t="shared" si="25"/>
        <v>4.674885239796235</v>
      </c>
      <c r="F213" s="104">
        <f t="shared" si="25"/>
        <v>15.213274531592232</v>
      </c>
      <c r="G213" s="104">
        <f t="shared" si="25"/>
        <v>39.611022976887526</v>
      </c>
      <c r="H213" s="104">
        <f t="shared" si="25"/>
        <v>86.24220707367166</v>
      </c>
      <c r="I213" s="104">
        <f t="shared" si="25"/>
        <v>1.5555555555555554</v>
      </c>
      <c r="J213" s="104">
        <f t="shared" si="25"/>
        <v>0</v>
      </c>
      <c r="K213" s="104">
        <f t="shared" si="25"/>
        <v>0</v>
      </c>
      <c r="L213" s="104">
        <f t="shared" si="25"/>
        <v>0</v>
      </c>
      <c r="M213" s="104">
        <f t="shared" si="25"/>
        <v>0</v>
      </c>
      <c r="BD213" s="97"/>
    </row>
    <row r="214" spans="2:56" ht="12.75">
      <c r="B214" s="63" t="s">
        <v>130</v>
      </c>
      <c r="C214" s="104">
        <f aca="true" t="shared" si="26" ref="C214:M214">C56+C99+C123+C146+C169+C190+C77</f>
        <v>0.8333333333333333</v>
      </c>
      <c r="D214" s="104">
        <f t="shared" si="26"/>
        <v>1.3333333333333335</v>
      </c>
      <c r="E214" s="104">
        <f t="shared" si="26"/>
        <v>5.706240360796998</v>
      </c>
      <c r="F214" s="104">
        <f t="shared" si="26"/>
        <v>22.23481173161283</v>
      </c>
      <c r="G214" s="104">
        <f t="shared" si="26"/>
        <v>72.67250890094607</v>
      </c>
      <c r="H214" s="104">
        <f t="shared" si="26"/>
        <v>102.25359403158443</v>
      </c>
      <c r="I214" s="104">
        <f t="shared" si="26"/>
        <v>1.5555555555555554</v>
      </c>
      <c r="J214" s="104">
        <f t="shared" si="26"/>
        <v>0</v>
      </c>
      <c r="K214" s="104">
        <f t="shared" si="26"/>
        <v>0</v>
      </c>
      <c r="L214" s="104">
        <f t="shared" si="26"/>
        <v>0</v>
      </c>
      <c r="M214" s="104">
        <f t="shared" si="26"/>
        <v>0</v>
      </c>
      <c r="BD214" s="97"/>
    </row>
    <row r="215" spans="2:56" ht="12.75">
      <c r="B215" s="63" t="s">
        <v>131</v>
      </c>
      <c r="C215" s="104">
        <f aca="true" t="shared" si="27" ref="C215:M215">C57+C100+C124+C147+C170+C191+C78</f>
        <v>0.8333333333333333</v>
      </c>
      <c r="D215" s="104">
        <f t="shared" si="27"/>
        <v>1.3333333333333335</v>
      </c>
      <c r="E215" s="104">
        <f t="shared" si="27"/>
        <v>4.624150466214631</v>
      </c>
      <c r="F215" s="104">
        <f t="shared" si="27"/>
        <v>19.58102068806851</v>
      </c>
      <c r="G215" s="104">
        <f t="shared" si="27"/>
        <v>35.082201752207474</v>
      </c>
      <c r="H215" s="104">
        <f t="shared" si="27"/>
        <v>59.108593298425056</v>
      </c>
      <c r="I215" s="104">
        <f t="shared" si="27"/>
        <v>1.5555555555555554</v>
      </c>
      <c r="J215" s="104">
        <f t="shared" si="27"/>
        <v>0</v>
      </c>
      <c r="K215" s="104">
        <f t="shared" si="27"/>
        <v>0</v>
      </c>
      <c r="L215" s="104">
        <f t="shared" si="27"/>
        <v>0</v>
      </c>
      <c r="M215" s="104">
        <f t="shared" si="27"/>
        <v>0</v>
      </c>
      <c r="BD215" s="97"/>
    </row>
    <row r="216" spans="2:56" ht="12.75">
      <c r="B216" s="63" t="s">
        <v>132</v>
      </c>
      <c r="C216" s="104">
        <f aca="true" t="shared" si="28" ref="C216:M216">C58+C101+C125+C148+C171+C192+C79</f>
        <v>0.8333333333333333</v>
      </c>
      <c r="D216" s="104">
        <f t="shared" si="28"/>
        <v>1.3333333333333335</v>
      </c>
      <c r="E216" s="104">
        <f t="shared" si="28"/>
        <v>14.901927309319898</v>
      </c>
      <c r="F216" s="104">
        <f t="shared" si="28"/>
        <v>22.792792310697603</v>
      </c>
      <c r="G216" s="104">
        <f t="shared" si="28"/>
        <v>30.15973705673852</v>
      </c>
      <c r="H216" s="104">
        <f t="shared" si="28"/>
        <v>59.22754390682187</v>
      </c>
      <c r="I216" s="104">
        <f t="shared" si="28"/>
        <v>1.5555555555555554</v>
      </c>
      <c r="J216" s="104">
        <f t="shared" si="28"/>
        <v>0</v>
      </c>
      <c r="K216" s="104">
        <f t="shared" si="28"/>
        <v>0</v>
      </c>
      <c r="L216" s="104">
        <f t="shared" si="28"/>
        <v>0</v>
      </c>
      <c r="M216" s="104">
        <f t="shared" si="28"/>
        <v>0</v>
      </c>
      <c r="BD216" s="97"/>
    </row>
    <row r="217" spans="2:56" ht="12.75">
      <c r="B217" s="63" t="s">
        <v>133</v>
      </c>
      <c r="C217" s="104">
        <f aca="true" t="shared" si="29" ref="C217:M217">C59+C102+C126+C149+C172+C193+C80</f>
        <v>0.8333333333333333</v>
      </c>
      <c r="D217" s="104">
        <f t="shared" si="29"/>
        <v>1.3333333333333335</v>
      </c>
      <c r="E217" s="104">
        <f t="shared" si="29"/>
        <v>6.428450224923253</v>
      </c>
      <c r="F217" s="104">
        <f t="shared" si="29"/>
        <v>25.601432337756854</v>
      </c>
      <c r="G217" s="104">
        <f t="shared" si="29"/>
        <v>29.193545658931036</v>
      </c>
      <c r="H217" s="104">
        <f t="shared" si="29"/>
        <v>43.042128473311344</v>
      </c>
      <c r="I217" s="104">
        <f t="shared" si="29"/>
        <v>1.5555555555555554</v>
      </c>
      <c r="J217" s="104">
        <f t="shared" si="29"/>
        <v>0</v>
      </c>
      <c r="K217" s="104">
        <f t="shared" si="29"/>
        <v>0</v>
      </c>
      <c r="L217" s="104">
        <f t="shared" si="29"/>
        <v>0</v>
      </c>
      <c r="M217" s="104">
        <f t="shared" si="29"/>
        <v>0</v>
      </c>
      <c r="BB217" s="75"/>
      <c r="BD217" s="97"/>
    </row>
    <row r="218" spans="2:56" ht="12.75">
      <c r="B218" s="63" t="s">
        <v>134</v>
      </c>
      <c r="C218" s="104">
        <f aca="true" t="shared" si="30" ref="C218:M218">C60+C103+C127+C150+C173+C194+C81</f>
        <v>0.8333333333333333</v>
      </c>
      <c r="D218" s="104">
        <f t="shared" si="30"/>
        <v>1.3333333333333335</v>
      </c>
      <c r="E218" s="104">
        <f t="shared" si="30"/>
        <v>9.29912439437618</v>
      </c>
      <c r="F218" s="104">
        <f t="shared" si="30"/>
        <v>26.450728654676414</v>
      </c>
      <c r="G218" s="104">
        <f t="shared" si="30"/>
        <v>34.68558931204869</v>
      </c>
      <c r="H218" s="104">
        <f t="shared" si="30"/>
        <v>20.831064154754394</v>
      </c>
      <c r="I218" s="104">
        <f t="shared" si="30"/>
        <v>0</v>
      </c>
      <c r="J218" s="104">
        <f t="shared" si="30"/>
        <v>0</v>
      </c>
      <c r="K218" s="104">
        <f t="shared" si="30"/>
        <v>0</v>
      </c>
      <c r="L218" s="104">
        <f t="shared" si="30"/>
        <v>0</v>
      </c>
      <c r="M218" s="104">
        <f t="shared" si="30"/>
        <v>0</v>
      </c>
      <c r="BD218" s="97"/>
    </row>
    <row r="219" spans="2:56" ht="12.75">
      <c r="B219" s="63" t="s">
        <v>135</v>
      </c>
      <c r="C219" s="104">
        <f aca="true" t="shared" si="31" ref="C219:M219">C61+C104+C128+C151+C174+C195+C82</f>
        <v>0.8333333333333333</v>
      </c>
      <c r="D219" s="104">
        <f t="shared" si="31"/>
        <v>1.3333333333333335</v>
      </c>
      <c r="E219" s="104">
        <f t="shared" si="31"/>
        <v>12.996109600598269</v>
      </c>
      <c r="F219" s="104">
        <f t="shared" si="31"/>
        <v>21.874806567378343</v>
      </c>
      <c r="G219" s="104">
        <f t="shared" si="31"/>
        <v>24.251791758843375</v>
      </c>
      <c r="H219" s="104">
        <f t="shared" si="31"/>
        <v>19.272997363415712</v>
      </c>
      <c r="I219" s="104">
        <f t="shared" si="31"/>
        <v>0</v>
      </c>
      <c r="J219" s="104">
        <f t="shared" si="31"/>
        <v>0</v>
      </c>
      <c r="K219" s="104">
        <f t="shared" si="31"/>
        <v>0</v>
      </c>
      <c r="L219" s="104">
        <f t="shared" si="31"/>
        <v>0</v>
      </c>
      <c r="M219" s="104">
        <f t="shared" si="31"/>
        <v>0</v>
      </c>
      <c r="BD219" s="97"/>
    </row>
    <row r="220" spans="2:56" ht="12.75">
      <c r="B220" s="63" t="s">
        <v>136</v>
      </c>
      <c r="C220" s="104">
        <f aca="true" t="shared" si="32" ref="C220:M220">C62+C105+C129+C152+C175+C196+C83</f>
        <v>0.8333333333333333</v>
      </c>
      <c r="D220" s="104">
        <f t="shared" si="32"/>
        <v>1.3333333333333335</v>
      </c>
      <c r="E220" s="104">
        <f t="shared" si="32"/>
        <v>13.231361478785585</v>
      </c>
      <c r="F220" s="104">
        <f t="shared" si="32"/>
        <v>22.302995154974425</v>
      </c>
      <c r="G220" s="104">
        <f t="shared" si="32"/>
        <v>54.996074790782664</v>
      </c>
      <c r="H220" s="104">
        <f t="shared" si="32"/>
        <v>28.845655620675412</v>
      </c>
      <c r="I220" s="104">
        <f t="shared" si="32"/>
        <v>0</v>
      </c>
      <c r="J220" s="104">
        <f t="shared" si="32"/>
        <v>0</v>
      </c>
      <c r="K220" s="104">
        <f t="shared" si="32"/>
        <v>0</v>
      </c>
      <c r="L220" s="104">
        <f t="shared" si="32"/>
        <v>0</v>
      </c>
      <c r="M220" s="104">
        <f t="shared" si="32"/>
        <v>0</v>
      </c>
      <c r="BD220" s="97"/>
    </row>
    <row r="221" ht="12.75">
      <c r="BD221" s="97"/>
    </row>
    <row r="222" ht="12.75">
      <c r="BD222" s="97"/>
    </row>
    <row r="223" spans="2:57" ht="12.75">
      <c r="B223" s="9" t="s">
        <v>13</v>
      </c>
      <c r="C223" s="104">
        <f>SUM(C209:C220)</f>
        <v>10</v>
      </c>
      <c r="D223" s="104">
        <f aca="true" t="shared" si="33" ref="D223:M223">SUM(D209:D220)</f>
        <v>16.000000000000004</v>
      </c>
      <c r="E223" s="104">
        <f t="shared" si="33"/>
        <v>97</v>
      </c>
      <c r="F223" s="104">
        <f t="shared" si="33"/>
        <v>341.2316000000001</v>
      </c>
      <c r="G223" s="104">
        <f t="shared" si="33"/>
        <v>441.9999999999999</v>
      </c>
      <c r="H223" s="104">
        <f t="shared" si="33"/>
        <v>594</v>
      </c>
      <c r="I223" s="104">
        <f t="shared" si="33"/>
        <v>13.999999999999998</v>
      </c>
      <c r="J223" s="104">
        <f t="shared" si="33"/>
        <v>0</v>
      </c>
      <c r="K223" s="104">
        <f t="shared" si="33"/>
        <v>0</v>
      </c>
      <c r="L223" s="104">
        <f t="shared" si="33"/>
        <v>0</v>
      </c>
      <c r="M223" s="104">
        <f t="shared" si="33"/>
        <v>0</v>
      </c>
      <c r="BD223" s="97"/>
      <c r="BE223" s="74"/>
    </row>
    <row r="224" spans="2:57" ht="12.75">
      <c r="B224" s="9" t="s">
        <v>137</v>
      </c>
      <c r="C224" s="189">
        <f>SUM($C$223:C223)</f>
        <v>10</v>
      </c>
      <c r="D224" s="189">
        <f>SUM($C$223:D223)</f>
        <v>26.000000000000004</v>
      </c>
      <c r="E224" s="189">
        <f>SUM($C$223:E223)</f>
        <v>123</v>
      </c>
      <c r="F224" s="189">
        <f>SUM($C$223:F223)</f>
        <v>464.2316000000001</v>
      </c>
      <c r="G224" s="189">
        <f>SUM($C$223:G223)</f>
        <v>906.2316000000001</v>
      </c>
      <c r="H224" s="189">
        <f>SUM($C$223:H223)</f>
        <v>1500.2316</v>
      </c>
      <c r="I224" s="189">
        <f>SUM($C$223:I223)</f>
        <v>1514.2316</v>
      </c>
      <c r="J224" s="189">
        <f>SUM($C$223:J223)</f>
        <v>1514.2316</v>
      </c>
      <c r="K224" s="189">
        <f>SUM($C$223:K223)</f>
        <v>1514.2316</v>
      </c>
      <c r="L224" s="189">
        <f>SUM($C$223:L223)</f>
        <v>1514.2316</v>
      </c>
      <c r="M224" s="189">
        <f>SUM($C$223:M223)</f>
        <v>1514.2316</v>
      </c>
      <c r="BD224" s="97"/>
      <c r="BE224" s="74"/>
    </row>
    <row r="225" spans="56:57" ht="12.75">
      <c r="BD225" s="97"/>
      <c r="BE225" s="74"/>
    </row>
    <row r="226" spans="56:57" ht="12.75">
      <c r="BD226" s="97"/>
      <c r="BE226" s="74"/>
    </row>
    <row r="227" spans="56:57" ht="12.75">
      <c r="BD227" s="97"/>
      <c r="BE227" s="74"/>
    </row>
    <row r="228" spans="2:56" ht="12.75">
      <c r="B228" s="50" t="s">
        <v>204</v>
      </c>
      <c r="C228" s="49"/>
      <c r="BD228" s="97"/>
    </row>
    <row r="229" spans="2:56" ht="12.75">
      <c r="B229" s="49"/>
      <c r="C229" s="49"/>
      <c r="BD229" s="97"/>
    </row>
    <row r="230" spans="2:56" ht="12.75">
      <c r="B230" s="119"/>
      <c r="C230" s="127" t="s">
        <v>161</v>
      </c>
      <c r="BD230" s="97"/>
    </row>
    <row r="231" spans="2:56" ht="12.75">
      <c r="B231" s="120"/>
      <c r="C231" s="128">
        <v>34</v>
      </c>
      <c r="BD231" s="97"/>
    </row>
    <row r="232" spans="2:56" ht="12.75">
      <c r="B232" s="120">
        <v>1</v>
      </c>
      <c r="C232" s="129">
        <v>42005</v>
      </c>
      <c r="BD232" s="97"/>
    </row>
    <row r="233" spans="2:56" ht="12.75">
      <c r="B233" s="120">
        <f aca="true" t="shared" si="34" ref="B233:B264">B232+1</f>
        <v>2</v>
      </c>
      <c r="C233" s="129">
        <v>42036</v>
      </c>
      <c r="BD233" s="97"/>
    </row>
    <row r="234" spans="2:56" ht="12.75">
      <c r="B234" s="120">
        <f t="shared" si="34"/>
        <v>3</v>
      </c>
      <c r="C234" s="129">
        <v>42064</v>
      </c>
      <c r="BD234" s="97"/>
    </row>
    <row r="235" spans="2:56" ht="12.75">
      <c r="B235" s="120">
        <f t="shared" si="34"/>
        <v>4</v>
      </c>
      <c r="C235" s="129">
        <v>42095</v>
      </c>
      <c r="BD235" s="97"/>
    </row>
    <row r="236" spans="2:56" ht="12.75">
      <c r="B236" s="120">
        <f t="shared" si="34"/>
        <v>5</v>
      </c>
      <c r="C236" s="129">
        <v>42125</v>
      </c>
      <c r="BD236" s="97"/>
    </row>
    <row r="237" spans="2:56" ht="12.75">
      <c r="B237" s="120">
        <f t="shared" si="34"/>
        <v>6</v>
      </c>
      <c r="C237" s="129">
        <v>42156</v>
      </c>
      <c r="BD237" s="97"/>
    </row>
    <row r="238" spans="2:56" ht="12.75">
      <c r="B238" s="120">
        <f t="shared" si="34"/>
        <v>7</v>
      </c>
      <c r="C238" s="129">
        <v>42186</v>
      </c>
      <c r="BD238" s="97"/>
    </row>
    <row r="239" spans="2:56" ht="12.75">
      <c r="B239" s="120">
        <f t="shared" si="34"/>
        <v>8</v>
      </c>
      <c r="C239" s="129">
        <v>42217</v>
      </c>
      <c r="BD239" s="97"/>
    </row>
    <row r="240" spans="2:56" ht="12.75">
      <c r="B240" s="120">
        <f t="shared" si="34"/>
        <v>9</v>
      </c>
      <c r="C240" s="129">
        <v>42248</v>
      </c>
      <c r="BD240" s="97"/>
    </row>
    <row r="241" spans="2:56" ht="12.75">
      <c r="B241" s="120">
        <f t="shared" si="34"/>
        <v>10</v>
      </c>
      <c r="C241" s="129">
        <v>42278</v>
      </c>
      <c r="BD241" s="97"/>
    </row>
    <row r="242" spans="2:56" ht="12.75">
      <c r="B242" s="120">
        <f t="shared" si="34"/>
        <v>11</v>
      </c>
      <c r="C242" s="129">
        <v>42309</v>
      </c>
      <c r="BD242" s="97"/>
    </row>
    <row r="243" spans="2:56" ht="12.75">
      <c r="B243" s="120">
        <f t="shared" si="34"/>
        <v>12</v>
      </c>
      <c r="C243" s="129">
        <v>42339</v>
      </c>
      <c r="BD243" s="97"/>
    </row>
    <row r="244" spans="2:56" ht="12.75">
      <c r="B244" s="120">
        <f t="shared" si="34"/>
        <v>13</v>
      </c>
      <c r="C244" s="129">
        <v>42370</v>
      </c>
      <c r="BD244" s="97"/>
    </row>
    <row r="245" spans="2:56" ht="12.75">
      <c r="B245" s="120">
        <f t="shared" si="34"/>
        <v>14</v>
      </c>
      <c r="C245" s="129">
        <v>42401</v>
      </c>
      <c r="BD245" s="97"/>
    </row>
    <row r="246" spans="2:56" ht="12.75">
      <c r="B246" s="120">
        <f t="shared" si="34"/>
        <v>15</v>
      </c>
      <c r="C246" s="129">
        <v>42430</v>
      </c>
      <c r="BD246" s="97"/>
    </row>
    <row r="247" spans="2:56" ht="12.75">
      <c r="B247" s="120">
        <f t="shared" si="34"/>
        <v>16</v>
      </c>
      <c r="C247" s="129">
        <v>42461</v>
      </c>
      <c r="BD247" s="97"/>
    </row>
    <row r="248" spans="2:56" ht="12.75">
      <c r="B248" s="120">
        <f t="shared" si="34"/>
        <v>17</v>
      </c>
      <c r="C248" s="129">
        <v>42491</v>
      </c>
      <c r="BD248" s="97"/>
    </row>
    <row r="249" spans="2:56" ht="12.75">
      <c r="B249" s="120">
        <f t="shared" si="34"/>
        <v>18</v>
      </c>
      <c r="C249" s="129">
        <v>42522</v>
      </c>
      <c r="BD249" s="97"/>
    </row>
    <row r="250" spans="2:56" ht="12.75">
      <c r="B250" s="120">
        <f t="shared" si="34"/>
        <v>19</v>
      </c>
      <c r="C250" s="129">
        <v>42552</v>
      </c>
      <c r="BD250" s="97"/>
    </row>
    <row r="251" spans="2:56" ht="12.75">
      <c r="B251" s="120">
        <f t="shared" si="34"/>
        <v>20</v>
      </c>
      <c r="C251" s="129">
        <v>42583</v>
      </c>
      <c r="BD251" s="97"/>
    </row>
    <row r="252" spans="2:56" ht="12.75">
      <c r="B252" s="120">
        <f t="shared" si="34"/>
        <v>21</v>
      </c>
      <c r="C252" s="129">
        <v>42614</v>
      </c>
      <c r="BD252" s="97"/>
    </row>
    <row r="253" spans="2:56" ht="12.75">
      <c r="B253" s="120">
        <f t="shared" si="34"/>
        <v>22</v>
      </c>
      <c r="C253" s="129">
        <v>42644</v>
      </c>
      <c r="BD253" s="97"/>
    </row>
    <row r="254" spans="2:56" ht="12.75">
      <c r="B254" s="120">
        <f t="shared" si="34"/>
        <v>23</v>
      </c>
      <c r="C254" s="129">
        <v>42675</v>
      </c>
      <c r="BD254" s="97"/>
    </row>
    <row r="255" spans="2:56" ht="12.75">
      <c r="B255" s="120">
        <f t="shared" si="34"/>
        <v>24</v>
      </c>
      <c r="C255" s="129">
        <v>42705</v>
      </c>
      <c r="BD255" s="97"/>
    </row>
    <row r="256" spans="2:56" ht="12.75">
      <c r="B256" s="120">
        <f t="shared" si="34"/>
        <v>25</v>
      </c>
      <c r="C256" s="129">
        <v>42736</v>
      </c>
      <c r="BD256" s="97"/>
    </row>
    <row r="257" spans="2:56" ht="12.75">
      <c r="B257" s="120">
        <f t="shared" si="34"/>
        <v>26</v>
      </c>
      <c r="C257" s="129">
        <v>42767</v>
      </c>
      <c r="BD257" s="97"/>
    </row>
    <row r="258" spans="2:56" ht="12.75">
      <c r="B258" s="120">
        <f t="shared" si="34"/>
        <v>27</v>
      </c>
      <c r="C258" s="129">
        <v>42795</v>
      </c>
      <c r="BD258" s="97"/>
    </row>
    <row r="259" spans="2:56" ht="12.75">
      <c r="B259" s="120">
        <f t="shared" si="34"/>
        <v>28</v>
      </c>
      <c r="C259" s="129">
        <v>42826</v>
      </c>
      <c r="BD259" s="66"/>
    </row>
    <row r="260" spans="2:56" ht="12.75">
      <c r="B260" s="120">
        <f t="shared" si="34"/>
        <v>29</v>
      </c>
      <c r="C260" s="129">
        <v>42856</v>
      </c>
      <c r="BD260" s="66"/>
    </row>
    <row r="261" spans="2:56" ht="12.75">
      <c r="B261" s="120">
        <f t="shared" si="34"/>
        <v>30</v>
      </c>
      <c r="C261" s="129">
        <v>42887</v>
      </c>
      <c r="BD261" s="66"/>
    </row>
    <row r="262" spans="2:3" ht="12.75">
      <c r="B262" s="120">
        <f t="shared" si="34"/>
        <v>31</v>
      </c>
      <c r="C262" s="129">
        <v>42917</v>
      </c>
    </row>
    <row r="263" spans="2:3" ht="12.75">
      <c r="B263" s="120">
        <f t="shared" si="34"/>
        <v>32</v>
      </c>
      <c r="C263" s="129">
        <v>42948</v>
      </c>
    </row>
    <row r="264" spans="2:3" ht="12.75">
      <c r="B264" s="120">
        <f t="shared" si="34"/>
        <v>33</v>
      </c>
      <c r="C264" s="129">
        <v>42979</v>
      </c>
    </row>
    <row r="265" spans="2:3" ht="12.75">
      <c r="B265" s="120">
        <f aca="true" t="shared" si="35" ref="B265:B296">B264+1</f>
        <v>34</v>
      </c>
      <c r="C265" s="129">
        <v>43009</v>
      </c>
    </row>
    <row r="266" spans="2:3" ht="12.75">
      <c r="B266" s="120">
        <f t="shared" si="35"/>
        <v>35</v>
      </c>
      <c r="C266" s="129">
        <v>43040</v>
      </c>
    </row>
    <row r="267" spans="2:3" ht="12.75">
      <c r="B267" s="120">
        <f t="shared" si="35"/>
        <v>36</v>
      </c>
      <c r="C267" s="129">
        <v>43070</v>
      </c>
    </row>
    <row r="268" spans="2:3" ht="12.75">
      <c r="B268" s="120">
        <f t="shared" si="35"/>
        <v>37</v>
      </c>
      <c r="C268" s="129">
        <v>43101</v>
      </c>
    </row>
    <row r="269" spans="2:3" ht="12.75">
      <c r="B269" s="120">
        <f t="shared" si="35"/>
        <v>38</v>
      </c>
      <c r="C269" s="129">
        <v>43132</v>
      </c>
    </row>
    <row r="270" spans="2:3" ht="12.75">
      <c r="B270" s="120">
        <f t="shared" si="35"/>
        <v>39</v>
      </c>
      <c r="C270" s="129">
        <v>43160</v>
      </c>
    </row>
    <row r="271" spans="2:3" ht="12.75">
      <c r="B271" s="120">
        <f t="shared" si="35"/>
        <v>40</v>
      </c>
      <c r="C271" s="129">
        <v>43191</v>
      </c>
    </row>
    <row r="272" spans="2:3" ht="12.75">
      <c r="B272" s="120">
        <f t="shared" si="35"/>
        <v>41</v>
      </c>
      <c r="C272" s="129">
        <v>43221</v>
      </c>
    </row>
    <row r="273" spans="2:3" ht="12.75">
      <c r="B273" s="120">
        <f t="shared" si="35"/>
        <v>42</v>
      </c>
      <c r="C273" s="129">
        <v>43252</v>
      </c>
    </row>
    <row r="274" spans="2:3" ht="12.75">
      <c r="B274" s="120">
        <f t="shared" si="35"/>
        <v>43</v>
      </c>
      <c r="C274" s="129">
        <v>43282</v>
      </c>
    </row>
    <row r="275" spans="2:3" ht="12.75">
      <c r="B275" s="120">
        <f t="shared" si="35"/>
        <v>44</v>
      </c>
      <c r="C275" s="129">
        <v>43313</v>
      </c>
    </row>
    <row r="276" spans="2:3" ht="12.75">
      <c r="B276" s="120">
        <f t="shared" si="35"/>
        <v>45</v>
      </c>
      <c r="C276" s="129">
        <v>43344</v>
      </c>
    </row>
    <row r="277" spans="2:3" ht="12.75">
      <c r="B277" s="120">
        <f t="shared" si="35"/>
        <v>46</v>
      </c>
      <c r="C277" s="129">
        <v>43374</v>
      </c>
    </row>
    <row r="278" spans="2:3" ht="12.75">
      <c r="B278" s="120">
        <f t="shared" si="35"/>
        <v>47</v>
      </c>
      <c r="C278" s="129">
        <v>43405</v>
      </c>
    </row>
    <row r="279" spans="2:3" ht="12.75">
      <c r="B279" s="120">
        <f t="shared" si="35"/>
        <v>48</v>
      </c>
      <c r="C279" s="129">
        <v>43435</v>
      </c>
    </row>
    <row r="280" spans="2:3" ht="12.75">
      <c r="B280" s="120">
        <f t="shared" si="35"/>
        <v>49</v>
      </c>
      <c r="C280" s="129">
        <v>43466</v>
      </c>
    </row>
    <row r="281" spans="2:3" ht="12.75">
      <c r="B281" s="120">
        <f t="shared" si="35"/>
        <v>50</v>
      </c>
      <c r="C281" s="129">
        <v>43497</v>
      </c>
    </row>
    <row r="282" spans="2:3" ht="12.75">
      <c r="B282" s="120">
        <f t="shared" si="35"/>
        <v>51</v>
      </c>
      <c r="C282" s="129">
        <v>43525</v>
      </c>
    </row>
    <row r="283" spans="2:3" ht="12.75">
      <c r="B283" s="120">
        <f t="shared" si="35"/>
        <v>52</v>
      </c>
      <c r="C283" s="129">
        <v>43556</v>
      </c>
    </row>
    <row r="284" spans="2:3" ht="12.75">
      <c r="B284" s="120">
        <f t="shared" si="35"/>
        <v>53</v>
      </c>
      <c r="C284" s="129">
        <v>43586</v>
      </c>
    </row>
    <row r="285" spans="2:3" ht="12.75">
      <c r="B285" s="120">
        <f t="shared" si="35"/>
        <v>54</v>
      </c>
      <c r="C285" s="129">
        <v>43617</v>
      </c>
    </row>
    <row r="286" spans="2:3" ht="12.75">
      <c r="B286" s="120">
        <f t="shared" si="35"/>
        <v>55</v>
      </c>
      <c r="C286" s="129">
        <v>43647</v>
      </c>
    </row>
    <row r="287" spans="2:3" ht="12.75">
      <c r="B287" s="120">
        <f t="shared" si="35"/>
        <v>56</v>
      </c>
      <c r="C287" s="129">
        <v>43678</v>
      </c>
    </row>
    <row r="288" spans="2:3" ht="12.75">
      <c r="B288" s="120">
        <f t="shared" si="35"/>
        <v>57</v>
      </c>
      <c r="C288" s="129">
        <v>43709</v>
      </c>
    </row>
    <row r="289" spans="2:3" ht="12.75">
      <c r="B289" s="120">
        <f t="shared" si="35"/>
        <v>58</v>
      </c>
      <c r="C289" s="129">
        <v>43739</v>
      </c>
    </row>
    <row r="290" spans="2:3" ht="12.75">
      <c r="B290" s="120">
        <f t="shared" si="35"/>
        <v>59</v>
      </c>
      <c r="C290" s="129">
        <v>43770</v>
      </c>
    </row>
    <row r="291" spans="2:3" ht="12.75">
      <c r="B291" s="120">
        <f t="shared" si="35"/>
        <v>60</v>
      </c>
      <c r="C291" s="129">
        <v>43800</v>
      </c>
    </row>
    <row r="292" spans="2:3" ht="12.75">
      <c r="B292" s="120">
        <f t="shared" si="35"/>
        <v>61</v>
      </c>
      <c r="C292" s="129">
        <v>43831</v>
      </c>
    </row>
    <row r="293" spans="2:3" ht="12.75">
      <c r="B293" s="120">
        <f t="shared" si="35"/>
        <v>62</v>
      </c>
      <c r="C293" s="129">
        <v>43862</v>
      </c>
    </row>
    <row r="294" spans="2:3" ht="12.75">
      <c r="B294" s="120">
        <f t="shared" si="35"/>
        <v>63</v>
      </c>
      <c r="C294" s="129">
        <v>43891</v>
      </c>
    </row>
    <row r="295" spans="2:3" ht="12.75">
      <c r="B295" s="120">
        <f t="shared" si="35"/>
        <v>64</v>
      </c>
      <c r="C295" s="129">
        <v>43922</v>
      </c>
    </row>
    <row r="296" spans="2:3" ht="12.75">
      <c r="B296" s="120">
        <f t="shared" si="35"/>
        <v>65</v>
      </c>
      <c r="C296" s="129">
        <v>43952</v>
      </c>
    </row>
    <row r="297" spans="2:3" ht="12.75">
      <c r="B297" s="120">
        <f aca="true" t="shared" si="36" ref="B297:B315">B296+1</f>
        <v>66</v>
      </c>
      <c r="C297" s="129">
        <v>43983</v>
      </c>
    </row>
    <row r="298" spans="2:3" ht="12.75">
      <c r="B298" s="120">
        <f t="shared" si="36"/>
        <v>67</v>
      </c>
      <c r="C298" s="129">
        <v>44013</v>
      </c>
    </row>
    <row r="299" spans="2:3" ht="12.75">
      <c r="B299" s="120">
        <f t="shared" si="36"/>
        <v>68</v>
      </c>
      <c r="C299" s="129">
        <v>44044</v>
      </c>
    </row>
    <row r="300" spans="2:3" ht="12.75">
      <c r="B300" s="120">
        <f t="shared" si="36"/>
        <v>69</v>
      </c>
      <c r="C300" s="129">
        <v>44075</v>
      </c>
    </row>
    <row r="301" spans="2:3" ht="12.75">
      <c r="B301" s="120">
        <f t="shared" si="36"/>
        <v>70</v>
      </c>
      <c r="C301" s="129">
        <v>44105</v>
      </c>
    </row>
    <row r="302" spans="2:3" ht="12.75">
      <c r="B302" s="120">
        <f t="shared" si="36"/>
        <v>71</v>
      </c>
      <c r="C302" s="129">
        <v>44136</v>
      </c>
    </row>
    <row r="303" spans="2:3" ht="12.75">
      <c r="B303" s="120">
        <f t="shared" si="36"/>
        <v>72</v>
      </c>
      <c r="C303" s="129">
        <v>44166</v>
      </c>
    </row>
    <row r="304" spans="2:3" ht="12.75">
      <c r="B304" s="120">
        <f t="shared" si="36"/>
        <v>73</v>
      </c>
      <c r="C304" s="129">
        <v>44197</v>
      </c>
    </row>
    <row r="305" spans="2:3" ht="12.75">
      <c r="B305" s="120">
        <f t="shared" si="36"/>
        <v>74</v>
      </c>
      <c r="C305" s="129">
        <v>44228</v>
      </c>
    </row>
    <row r="306" spans="2:3" ht="12.75">
      <c r="B306" s="120">
        <f t="shared" si="36"/>
        <v>75</v>
      </c>
      <c r="C306" s="129">
        <v>44256</v>
      </c>
    </row>
    <row r="307" spans="2:3" ht="12.75">
      <c r="B307" s="120">
        <f t="shared" si="36"/>
        <v>76</v>
      </c>
      <c r="C307" s="129">
        <v>44287</v>
      </c>
    </row>
    <row r="308" spans="2:3" ht="12.75">
      <c r="B308" s="120">
        <f t="shared" si="36"/>
        <v>77</v>
      </c>
      <c r="C308" s="129">
        <v>44317</v>
      </c>
    </row>
    <row r="309" spans="2:3" ht="12.75">
      <c r="B309" s="120">
        <f t="shared" si="36"/>
        <v>78</v>
      </c>
      <c r="C309" s="129">
        <v>44348</v>
      </c>
    </row>
    <row r="310" spans="2:3" ht="12.75">
      <c r="B310" s="120">
        <f t="shared" si="36"/>
        <v>79</v>
      </c>
      <c r="C310" s="129">
        <v>44378</v>
      </c>
    </row>
    <row r="311" spans="2:3" ht="12.75">
      <c r="B311" s="120">
        <f t="shared" si="36"/>
        <v>80</v>
      </c>
      <c r="C311" s="129">
        <v>44409</v>
      </c>
    </row>
    <row r="312" spans="2:3" ht="12.75">
      <c r="B312" s="120">
        <f t="shared" si="36"/>
        <v>81</v>
      </c>
      <c r="C312" s="129">
        <v>44440</v>
      </c>
    </row>
    <row r="313" spans="2:3" ht="12.75">
      <c r="B313" s="120">
        <f t="shared" si="36"/>
        <v>82</v>
      </c>
      <c r="C313" s="129">
        <v>44470</v>
      </c>
    </row>
    <row r="314" spans="2:3" ht="12.75">
      <c r="B314" s="120">
        <f t="shared" si="36"/>
        <v>83</v>
      </c>
      <c r="C314" s="129">
        <v>44501</v>
      </c>
    </row>
    <row r="315" spans="2:3" ht="12.75">
      <c r="B315" s="121">
        <f t="shared" si="36"/>
        <v>84</v>
      </c>
      <c r="C315" s="130">
        <v>44531</v>
      </c>
    </row>
  </sheetData>
  <sheetProtection password="9F54" sheet="1"/>
  <conditionalFormatting sqref="C18:AR18">
    <cfRule type="cellIs" priority="10" dxfId="2" operator="lessThan" stopIfTrue="1">
      <formula>1</formula>
    </cfRule>
    <cfRule type="cellIs" priority="11" dxfId="1" operator="greaterThan" stopIfTrue="1">
      <formula>0</formula>
    </cfRule>
    <cfRule type="cellIs" priority="12" dxfId="0" operator="greaterThan" stopIfTrue="1">
      <formula>0</formula>
    </cfRule>
  </conditionalFormatting>
  <printOptions/>
  <pageMargins left="0.7" right="0.7" top="0.75" bottom="0.75" header="0.3" footer="0.3"/>
  <pageSetup fitToHeight="100" horizontalDpi="600" verticalDpi="600" orientation="landscape" scale="65" r:id="rId2"/>
  <rowBreaks count="6" manualBreakCount="6">
    <brk id="42" min="1" max="12" man="1"/>
    <brk id="87" min="1" max="12" man="1"/>
    <brk id="134" min="1" max="12" man="1"/>
    <brk id="178" min="1" max="12" man="1"/>
    <brk id="227" min="1" max="12" man="1"/>
    <brk id="302" min="1" max="12" man="1"/>
  </rowBreaks>
  <legacyDrawing r:id="rId1"/>
</worksheet>
</file>

<file path=xl/worksheets/sheet5.xml><?xml version="1.0" encoding="utf-8"?>
<worksheet xmlns="http://schemas.openxmlformats.org/spreadsheetml/2006/main" xmlns:r="http://schemas.openxmlformats.org/officeDocument/2006/relationships">
  <sheetPr codeName="Sheet7">
    <pageSetUpPr fitToPage="1"/>
  </sheetPr>
  <dimension ref="A1:EF96"/>
  <sheetViews>
    <sheetView zoomScale="80" zoomScaleNormal="80" zoomScaleSheetLayoutView="90" zoomScalePageLayoutView="0" workbookViewId="0" topLeftCell="A1">
      <selection activeCell="A1" sqref="A1"/>
    </sheetView>
  </sheetViews>
  <sheetFormatPr defaultColWidth="9.140625" defaultRowHeight="12.75" outlineLevelCol="1"/>
  <cols>
    <col min="1" max="1" width="37.140625" style="9" customWidth="1"/>
    <col min="2" max="2" width="3.57421875" style="9" customWidth="1"/>
    <col min="3" max="86" width="10.7109375" style="9" customWidth="1"/>
    <col min="87" max="134" width="10.7109375" style="9" customWidth="1" outlineLevel="1"/>
    <col min="135" max="16384" width="9.140625" style="9" customWidth="1"/>
  </cols>
  <sheetData>
    <row r="1" spans="1:98" ht="15">
      <c r="A1" s="11" t="str">
        <f>'III. Input Tab'!B2</f>
        <v>NSP Maritime Link</v>
      </c>
      <c r="D1" s="133"/>
      <c r="AM1" s="45">
        <v>0</v>
      </c>
      <c r="AN1" s="45">
        <v>0</v>
      </c>
      <c r="AO1" s="45">
        <v>0</v>
      </c>
      <c r="AP1" s="45">
        <v>0</v>
      </c>
      <c r="AQ1" s="45">
        <v>0</v>
      </c>
      <c r="AR1" s="45">
        <v>0</v>
      </c>
      <c r="AS1" s="45">
        <v>0</v>
      </c>
      <c r="AT1" s="45">
        <v>0</v>
      </c>
      <c r="AU1" s="45">
        <v>0</v>
      </c>
      <c r="AV1" s="45">
        <v>0</v>
      </c>
      <c r="AW1" s="45">
        <v>0</v>
      </c>
      <c r="AX1" s="45">
        <v>0</v>
      </c>
      <c r="AY1" s="45">
        <v>0</v>
      </c>
      <c r="AZ1" s="45">
        <v>0</v>
      </c>
      <c r="BA1" s="45">
        <v>0</v>
      </c>
      <c r="BB1" s="45">
        <v>0</v>
      </c>
      <c r="BC1" s="45">
        <v>0</v>
      </c>
      <c r="BD1" s="45">
        <v>0</v>
      </c>
      <c r="BE1" s="45">
        <v>0</v>
      </c>
      <c r="BF1" s="45">
        <v>0</v>
      </c>
      <c r="BG1" s="45">
        <v>0</v>
      </c>
      <c r="BH1" s="45">
        <v>0</v>
      </c>
      <c r="BI1" s="45">
        <v>0</v>
      </c>
      <c r="BJ1" s="45">
        <v>0</v>
      </c>
      <c r="BK1" s="45">
        <v>0</v>
      </c>
      <c r="BL1" s="45">
        <v>0</v>
      </c>
      <c r="BM1" s="45">
        <v>0</v>
      </c>
      <c r="BN1" s="45">
        <v>0</v>
      </c>
      <c r="BO1" s="45">
        <v>0</v>
      </c>
      <c r="BP1" s="45">
        <v>0</v>
      </c>
      <c r="BQ1" s="45">
        <v>0</v>
      </c>
      <c r="BR1" s="45">
        <v>0</v>
      </c>
      <c r="BS1" s="45">
        <v>0</v>
      </c>
      <c r="BT1" s="45">
        <v>0</v>
      </c>
      <c r="BU1" s="45">
        <v>0</v>
      </c>
      <c r="BV1" s="45">
        <v>0</v>
      </c>
      <c r="BW1" s="45">
        <v>0</v>
      </c>
      <c r="BX1" s="45">
        <v>0</v>
      </c>
      <c r="BY1" s="45">
        <v>0</v>
      </c>
      <c r="BZ1" s="45">
        <v>0</v>
      </c>
      <c r="CA1" s="45">
        <v>0</v>
      </c>
      <c r="CB1" s="45">
        <v>0</v>
      </c>
      <c r="CC1" s="45">
        <v>0</v>
      </c>
      <c r="CD1" s="45">
        <v>0</v>
      </c>
      <c r="CE1" s="45">
        <v>0</v>
      </c>
      <c r="CF1" s="45">
        <v>0</v>
      </c>
      <c r="CG1" s="45">
        <v>0</v>
      </c>
      <c r="CH1" s="45">
        <v>0</v>
      </c>
      <c r="CI1" s="45">
        <v>0</v>
      </c>
      <c r="CJ1" s="45">
        <v>0</v>
      </c>
      <c r="CK1" s="45">
        <v>0</v>
      </c>
      <c r="CL1" s="45">
        <v>0</v>
      </c>
      <c r="CM1" s="45">
        <v>0</v>
      </c>
      <c r="CN1" s="45">
        <v>0</v>
      </c>
      <c r="CO1" s="45">
        <v>0</v>
      </c>
      <c r="CP1" s="45">
        <v>0</v>
      </c>
      <c r="CQ1" s="45">
        <v>0</v>
      </c>
      <c r="CR1" s="45">
        <v>0</v>
      </c>
      <c r="CS1" s="45">
        <v>0</v>
      </c>
      <c r="CT1" s="45">
        <v>0</v>
      </c>
    </row>
    <row r="2" ht="12.75">
      <c r="A2" s="11" t="s">
        <v>73</v>
      </c>
    </row>
    <row r="3" spans="1:8" ht="12.75">
      <c r="A3" s="11" t="s">
        <v>80</v>
      </c>
      <c r="C3" s="47"/>
      <c r="D3" s="193"/>
      <c r="E3" s="47"/>
      <c r="F3" s="47"/>
      <c r="G3" s="47"/>
      <c r="H3" s="47"/>
    </row>
    <row r="4" spans="1:8" ht="12.75">
      <c r="A4" s="11"/>
      <c r="C4" s="47"/>
      <c r="D4" s="47"/>
      <c r="E4" s="47"/>
      <c r="F4" s="47"/>
      <c r="G4" s="47"/>
      <c r="H4" s="47"/>
    </row>
    <row r="5" spans="1:10" ht="12.75">
      <c r="A5" s="11" t="s">
        <v>68</v>
      </c>
      <c r="C5" s="47"/>
      <c r="D5" s="47"/>
      <c r="E5" s="47"/>
      <c r="F5" s="47"/>
      <c r="G5" s="47"/>
      <c r="H5" s="47"/>
      <c r="J5" s="109"/>
    </row>
    <row r="7" spans="1:3" ht="12.75">
      <c r="A7" s="11" t="s">
        <v>142</v>
      </c>
      <c r="C7" s="194">
        <f>'III. Input Tab'!E9</f>
        <v>43009</v>
      </c>
    </row>
    <row r="8" spans="1:3" ht="12.75">
      <c r="A8" s="11"/>
      <c r="B8" s="11"/>
      <c r="C8" s="195"/>
    </row>
    <row r="9" spans="14:26" ht="12.75">
      <c r="N9" s="44"/>
      <c r="Z9" s="44"/>
    </row>
    <row r="10" spans="3:134" ht="12.75">
      <c r="C10" s="135">
        <v>40544</v>
      </c>
      <c r="D10" s="136">
        <v>40575</v>
      </c>
      <c r="E10" s="136">
        <v>40603</v>
      </c>
      <c r="F10" s="136">
        <v>40634</v>
      </c>
      <c r="G10" s="136">
        <v>40664</v>
      </c>
      <c r="H10" s="136">
        <v>40695</v>
      </c>
      <c r="I10" s="136">
        <v>40725</v>
      </c>
      <c r="J10" s="136">
        <v>40756</v>
      </c>
      <c r="K10" s="136">
        <v>40787</v>
      </c>
      <c r="L10" s="136">
        <v>40817</v>
      </c>
      <c r="M10" s="136">
        <v>40848</v>
      </c>
      <c r="N10" s="137">
        <v>40878</v>
      </c>
      <c r="O10" s="135">
        <v>40909</v>
      </c>
      <c r="P10" s="136">
        <v>40940</v>
      </c>
      <c r="Q10" s="136">
        <v>40969</v>
      </c>
      <c r="R10" s="136">
        <v>41000</v>
      </c>
      <c r="S10" s="136">
        <v>41030</v>
      </c>
      <c r="T10" s="136">
        <v>41061</v>
      </c>
      <c r="U10" s="136">
        <v>41091</v>
      </c>
      <c r="V10" s="136">
        <v>41122</v>
      </c>
      <c r="W10" s="136">
        <v>41153</v>
      </c>
      <c r="X10" s="136">
        <v>41183</v>
      </c>
      <c r="Y10" s="136">
        <v>41214</v>
      </c>
      <c r="Z10" s="137">
        <v>41244</v>
      </c>
      <c r="AA10" s="135">
        <v>41275</v>
      </c>
      <c r="AB10" s="136">
        <v>41306</v>
      </c>
      <c r="AC10" s="136">
        <v>41334</v>
      </c>
      <c r="AD10" s="136">
        <v>41365</v>
      </c>
      <c r="AE10" s="136">
        <v>41395</v>
      </c>
      <c r="AF10" s="136">
        <v>41426</v>
      </c>
      <c r="AG10" s="136">
        <v>41456</v>
      </c>
      <c r="AH10" s="136">
        <v>41487</v>
      </c>
      <c r="AI10" s="136">
        <v>41518</v>
      </c>
      <c r="AJ10" s="136">
        <v>41548</v>
      </c>
      <c r="AK10" s="136">
        <v>41579</v>
      </c>
      <c r="AL10" s="137">
        <v>41609</v>
      </c>
      <c r="AM10" s="135">
        <v>41640</v>
      </c>
      <c r="AN10" s="136">
        <v>41671</v>
      </c>
      <c r="AO10" s="136">
        <v>41699</v>
      </c>
      <c r="AP10" s="136">
        <v>41730</v>
      </c>
      <c r="AQ10" s="136">
        <v>41760</v>
      </c>
      <c r="AR10" s="136">
        <v>41791</v>
      </c>
      <c r="AS10" s="136">
        <v>41821</v>
      </c>
      <c r="AT10" s="136">
        <v>41852</v>
      </c>
      <c r="AU10" s="136">
        <v>41883</v>
      </c>
      <c r="AV10" s="136">
        <v>41913</v>
      </c>
      <c r="AW10" s="136">
        <v>41944</v>
      </c>
      <c r="AX10" s="137">
        <v>41974</v>
      </c>
      <c r="AY10" s="135">
        <v>42005</v>
      </c>
      <c r="AZ10" s="136">
        <v>42036</v>
      </c>
      <c r="BA10" s="136">
        <v>42064</v>
      </c>
      <c r="BB10" s="136">
        <v>42095</v>
      </c>
      <c r="BC10" s="136">
        <v>42125</v>
      </c>
      <c r="BD10" s="136">
        <v>42156</v>
      </c>
      <c r="BE10" s="136">
        <v>42186</v>
      </c>
      <c r="BF10" s="136">
        <v>42217</v>
      </c>
      <c r="BG10" s="136">
        <v>42248</v>
      </c>
      <c r="BH10" s="136">
        <v>42278</v>
      </c>
      <c r="BI10" s="136">
        <v>42309</v>
      </c>
      <c r="BJ10" s="137">
        <v>42339</v>
      </c>
      <c r="BK10" s="135">
        <v>42370</v>
      </c>
      <c r="BL10" s="136">
        <v>42401</v>
      </c>
      <c r="BM10" s="136">
        <v>42430</v>
      </c>
      <c r="BN10" s="136">
        <v>42461</v>
      </c>
      <c r="BO10" s="136">
        <v>42491</v>
      </c>
      <c r="BP10" s="136">
        <v>42522</v>
      </c>
      <c r="BQ10" s="136">
        <v>42552</v>
      </c>
      <c r="BR10" s="136">
        <v>42583</v>
      </c>
      <c r="BS10" s="136">
        <v>42614</v>
      </c>
      <c r="BT10" s="136">
        <v>42644</v>
      </c>
      <c r="BU10" s="136">
        <v>42675</v>
      </c>
      <c r="BV10" s="137">
        <v>42705</v>
      </c>
      <c r="BW10" s="135">
        <v>42736</v>
      </c>
      <c r="BX10" s="136">
        <v>42767</v>
      </c>
      <c r="BY10" s="136">
        <v>42795</v>
      </c>
      <c r="BZ10" s="136">
        <v>42826</v>
      </c>
      <c r="CA10" s="136">
        <v>42856</v>
      </c>
      <c r="CB10" s="136">
        <v>42887</v>
      </c>
      <c r="CC10" s="136">
        <v>42917</v>
      </c>
      <c r="CD10" s="136">
        <v>42948</v>
      </c>
      <c r="CE10" s="136">
        <v>42979</v>
      </c>
      <c r="CF10" s="136">
        <v>43009</v>
      </c>
      <c r="CG10" s="136">
        <v>43040</v>
      </c>
      <c r="CH10" s="137">
        <v>43070</v>
      </c>
      <c r="CI10" s="136">
        <v>43101</v>
      </c>
      <c r="CJ10" s="136">
        <v>43132</v>
      </c>
      <c r="CK10" s="136">
        <v>43160</v>
      </c>
      <c r="CL10" s="136">
        <v>43191</v>
      </c>
      <c r="CM10" s="136">
        <v>43221</v>
      </c>
      <c r="CN10" s="136">
        <v>43252</v>
      </c>
      <c r="CO10" s="136">
        <v>43282</v>
      </c>
      <c r="CP10" s="136">
        <v>43313</v>
      </c>
      <c r="CQ10" s="136">
        <v>43344</v>
      </c>
      <c r="CR10" s="136">
        <v>43374</v>
      </c>
      <c r="CS10" s="136">
        <v>43405</v>
      </c>
      <c r="CT10" s="136">
        <v>43435</v>
      </c>
      <c r="CU10" s="135">
        <v>43466</v>
      </c>
      <c r="CV10" s="136">
        <v>43497</v>
      </c>
      <c r="CW10" s="136">
        <v>43525</v>
      </c>
      <c r="CX10" s="136">
        <v>43556</v>
      </c>
      <c r="CY10" s="136">
        <v>43586</v>
      </c>
      <c r="CZ10" s="136">
        <v>43617</v>
      </c>
      <c r="DA10" s="136">
        <v>43647</v>
      </c>
      <c r="DB10" s="136">
        <v>43678</v>
      </c>
      <c r="DC10" s="136">
        <v>43709</v>
      </c>
      <c r="DD10" s="136">
        <v>43739</v>
      </c>
      <c r="DE10" s="136">
        <v>43770</v>
      </c>
      <c r="DF10" s="137">
        <v>43800</v>
      </c>
      <c r="DG10" s="136">
        <v>43831</v>
      </c>
      <c r="DH10" s="136">
        <v>43862</v>
      </c>
      <c r="DI10" s="136">
        <v>43891</v>
      </c>
      <c r="DJ10" s="136">
        <v>43922</v>
      </c>
      <c r="DK10" s="136">
        <v>43952</v>
      </c>
      <c r="DL10" s="136">
        <v>43983</v>
      </c>
      <c r="DM10" s="136">
        <v>44013</v>
      </c>
      <c r="DN10" s="136">
        <v>44044</v>
      </c>
      <c r="DO10" s="136">
        <v>44075</v>
      </c>
      <c r="DP10" s="136">
        <v>44105</v>
      </c>
      <c r="DQ10" s="136">
        <v>44136</v>
      </c>
      <c r="DR10" s="136">
        <v>44166</v>
      </c>
      <c r="DS10" s="135">
        <v>44197</v>
      </c>
      <c r="DT10" s="136">
        <v>44228</v>
      </c>
      <c r="DU10" s="136">
        <v>44256</v>
      </c>
      <c r="DV10" s="136">
        <v>44287</v>
      </c>
      <c r="DW10" s="136">
        <v>44317</v>
      </c>
      <c r="DX10" s="136">
        <v>44348</v>
      </c>
      <c r="DY10" s="136">
        <v>44378</v>
      </c>
      <c r="DZ10" s="136">
        <v>44409</v>
      </c>
      <c r="EA10" s="136">
        <v>44440</v>
      </c>
      <c r="EB10" s="136">
        <v>44470</v>
      </c>
      <c r="EC10" s="136">
        <v>44501</v>
      </c>
      <c r="ED10" s="137">
        <v>44531</v>
      </c>
    </row>
    <row r="11" spans="1:134" ht="12.75">
      <c r="A11" s="9" t="s">
        <v>97</v>
      </c>
      <c r="C11" s="45">
        <f>'III. Input Tab'!C209</f>
        <v>0.8333333333333333</v>
      </c>
      <c r="D11" s="45">
        <f>'III. Input Tab'!C210</f>
        <v>0.8333333333333333</v>
      </c>
      <c r="E11" s="45">
        <f>'III. Input Tab'!C211</f>
        <v>0.8333333333333333</v>
      </c>
      <c r="F11" s="45">
        <f>'III. Input Tab'!C212</f>
        <v>0.8333333333333333</v>
      </c>
      <c r="G11" s="45">
        <f>'III. Input Tab'!C213</f>
        <v>0.8333333333333333</v>
      </c>
      <c r="H11" s="45">
        <f>'III. Input Tab'!C214</f>
        <v>0.8333333333333333</v>
      </c>
      <c r="I11" s="45">
        <f>'III. Input Tab'!C215</f>
        <v>0.8333333333333333</v>
      </c>
      <c r="J11" s="45">
        <f>'III. Input Tab'!C216</f>
        <v>0.8333333333333333</v>
      </c>
      <c r="K11" s="45">
        <f>'III. Input Tab'!C217</f>
        <v>0.8333333333333333</v>
      </c>
      <c r="L11" s="45">
        <f>'III. Input Tab'!C218</f>
        <v>0.8333333333333333</v>
      </c>
      <c r="M11" s="45">
        <f>'III. Input Tab'!C219</f>
        <v>0.8333333333333333</v>
      </c>
      <c r="N11" s="45">
        <f>'III. Input Tab'!C220</f>
        <v>0.8333333333333333</v>
      </c>
      <c r="O11" s="45">
        <f>'III. Input Tab'!D209</f>
        <v>1.3333333333333335</v>
      </c>
      <c r="P11" s="45">
        <f>'III. Input Tab'!D210</f>
        <v>1.3333333333333335</v>
      </c>
      <c r="Q11" s="45">
        <f>'III. Input Tab'!D211</f>
        <v>1.3333333333333335</v>
      </c>
      <c r="R11" s="45">
        <f>'III. Input Tab'!D212</f>
        <v>1.3333333333333335</v>
      </c>
      <c r="S11" s="45">
        <f>'III. Input Tab'!D213</f>
        <v>1.3333333333333335</v>
      </c>
      <c r="T11" s="45">
        <f>'III. Input Tab'!D214</f>
        <v>1.3333333333333335</v>
      </c>
      <c r="U11" s="45">
        <f>'III. Input Tab'!D215</f>
        <v>1.3333333333333335</v>
      </c>
      <c r="V11" s="45">
        <f>'III. Input Tab'!D216</f>
        <v>1.3333333333333335</v>
      </c>
      <c r="W11" s="45">
        <f>'III. Input Tab'!D217</f>
        <v>1.3333333333333335</v>
      </c>
      <c r="X11" s="45">
        <f>'III. Input Tab'!D218</f>
        <v>1.3333333333333335</v>
      </c>
      <c r="Y11" s="45">
        <f>'III. Input Tab'!D219</f>
        <v>1.3333333333333335</v>
      </c>
      <c r="Z11" s="45">
        <f>'III. Input Tab'!D220</f>
        <v>1.3333333333333335</v>
      </c>
      <c r="AA11" s="45">
        <f>'III. Input Tab'!E209</f>
        <v>4.547678019251764</v>
      </c>
      <c r="AB11" s="45">
        <f>'III. Input Tab'!E210</f>
        <v>5.358535654049018</v>
      </c>
      <c r="AC11" s="45">
        <f>'III. Input Tab'!E211</f>
        <v>7.400648465323613</v>
      </c>
      <c r="AD11" s="45">
        <f>'III. Input Tab'!E212</f>
        <v>7.8308887865645485</v>
      </c>
      <c r="AE11" s="45">
        <f>'III. Input Tab'!E213</f>
        <v>4.674885239796235</v>
      </c>
      <c r="AF11" s="45">
        <f>'III. Input Tab'!E214</f>
        <v>5.706240360796998</v>
      </c>
      <c r="AG11" s="45">
        <f>'III. Input Tab'!E215</f>
        <v>4.624150466214631</v>
      </c>
      <c r="AH11" s="45">
        <f>'III. Input Tab'!E216</f>
        <v>14.901927309319898</v>
      </c>
      <c r="AI11" s="45">
        <f>'III. Input Tab'!E217</f>
        <v>6.428450224923253</v>
      </c>
      <c r="AJ11" s="45">
        <f>'III. Input Tab'!E218</f>
        <v>9.29912439437618</v>
      </c>
      <c r="AK11" s="45">
        <f>'III. Input Tab'!E219</f>
        <v>12.996109600598269</v>
      </c>
      <c r="AL11" s="45">
        <f>'III. Input Tab'!E220</f>
        <v>13.231361478785585</v>
      </c>
      <c r="AM11" s="45">
        <f>'III. Input Tab'!F209</f>
        <v>133.86285800609056</v>
      </c>
      <c r="AN11" s="45">
        <f>'III. Input Tab'!F210</f>
        <v>9.812916540605856</v>
      </c>
      <c r="AO11" s="45">
        <f>'III. Input Tab'!F211</f>
        <v>9.824857072421258</v>
      </c>
      <c r="AP11" s="45">
        <f>'III. Input Tab'!F212</f>
        <v>11.67910640412518</v>
      </c>
      <c r="AQ11" s="45">
        <f>'III. Input Tab'!F213</f>
        <v>15.213274531592232</v>
      </c>
      <c r="AR11" s="45">
        <f>'III. Input Tab'!F214</f>
        <v>22.23481173161283</v>
      </c>
      <c r="AS11" s="45">
        <f>'III. Input Tab'!F215</f>
        <v>19.58102068806851</v>
      </c>
      <c r="AT11" s="45">
        <f>'III. Input Tab'!F216</f>
        <v>22.792792310697603</v>
      </c>
      <c r="AU11" s="45">
        <f>'III. Input Tab'!F217</f>
        <v>25.601432337756854</v>
      </c>
      <c r="AV11" s="45">
        <f>'III. Input Tab'!F218</f>
        <v>26.450728654676414</v>
      </c>
      <c r="AW11" s="45">
        <f>'III. Input Tab'!F219</f>
        <v>21.874806567378343</v>
      </c>
      <c r="AX11" s="45">
        <f>'III. Input Tab'!F220</f>
        <v>22.302995154974425</v>
      </c>
      <c r="AY11" s="45">
        <f>'III. Input Tab'!G209</f>
        <v>23.2161207215205</v>
      </c>
      <c r="AZ11" s="45">
        <f>'III. Input Tab'!G210</f>
        <v>28.04976935298634</v>
      </c>
      <c r="BA11" s="45">
        <f>'III. Input Tab'!G211</f>
        <v>36.14076559022682</v>
      </c>
      <c r="BB11" s="45">
        <f>'III. Input Tab'!G212</f>
        <v>33.940872127880866</v>
      </c>
      <c r="BC11" s="45">
        <f>'III. Input Tab'!G213</f>
        <v>39.611022976887526</v>
      </c>
      <c r="BD11" s="45">
        <f>'III. Input Tab'!G214</f>
        <v>72.67250890094607</v>
      </c>
      <c r="BE11" s="45">
        <f>'III. Input Tab'!G215</f>
        <v>35.082201752207474</v>
      </c>
      <c r="BF11" s="45">
        <f>'III. Input Tab'!G216</f>
        <v>30.15973705673852</v>
      </c>
      <c r="BG11" s="45">
        <f>'III. Input Tab'!G217</f>
        <v>29.193545658931036</v>
      </c>
      <c r="BH11" s="45">
        <f>'III. Input Tab'!G218</f>
        <v>34.68558931204869</v>
      </c>
      <c r="BI11" s="45">
        <f>'III. Input Tab'!G219</f>
        <v>24.251791758843375</v>
      </c>
      <c r="BJ11" s="45">
        <f>'III. Input Tab'!G220</f>
        <v>54.996074790782664</v>
      </c>
      <c r="BK11" s="45">
        <f>'III. Input Tab'!H209</f>
        <v>21.88979601625808</v>
      </c>
      <c r="BL11" s="45">
        <f>'III. Input Tab'!H210</f>
        <v>38.3810516180691</v>
      </c>
      <c r="BM11" s="45">
        <f>'III. Input Tab'!H211</f>
        <v>38.711579958421</v>
      </c>
      <c r="BN11" s="45">
        <f>'III. Input Tab'!H212</f>
        <v>76.19378848459193</v>
      </c>
      <c r="BO11" s="45">
        <f>'III. Input Tab'!H213</f>
        <v>86.24220707367166</v>
      </c>
      <c r="BP11" s="45">
        <f>'III. Input Tab'!H214</f>
        <v>102.25359403158443</v>
      </c>
      <c r="BQ11" s="45">
        <f>'III. Input Tab'!H215</f>
        <v>59.108593298425056</v>
      </c>
      <c r="BR11" s="45">
        <f>'III. Input Tab'!H216</f>
        <v>59.22754390682187</v>
      </c>
      <c r="BS11" s="45">
        <f>'III. Input Tab'!H217</f>
        <v>43.042128473311344</v>
      </c>
      <c r="BT11" s="45">
        <f>'III. Input Tab'!H218</f>
        <v>20.831064154754394</v>
      </c>
      <c r="BU11" s="45">
        <f>'III. Input Tab'!H219</f>
        <v>19.272997363415712</v>
      </c>
      <c r="BV11" s="45">
        <f>'III. Input Tab'!H220</f>
        <v>28.845655620675412</v>
      </c>
      <c r="BW11" s="138">
        <f>'III. Input Tab'!I209</f>
        <v>1.5555555555555554</v>
      </c>
      <c r="BX11" s="138">
        <f>'III. Input Tab'!I210</f>
        <v>1.5555555555555554</v>
      </c>
      <c r="BY11" s="138">
        <f>'III. Input Tab'!I211</f>
        <v>1.5555555555555554</v>
      </c>
      <c r="BZ11" s="138">
        <f>'III. Input Tab'!I212</f>
        <v>1.5555555555555554</v>
      </c>
      <c r="CA11" s="138">
        <f>'III. Input Tab'!I213</f>
        <v>1.5555555555555554</v>
      </c>
      <c r="CB11" s="138">
        <f>'III. Input Tab'!I214</f>
        <v>1.5555555555555554</v>
      </c>
      <c r="CC11" s="138">
        <f>'III. Input Tab'!I215</f>
        <v>1.5555555555555554</v>
      </c>
      <c r="CD11" s="138">
        <f>'III. Input Tab'!I216</f>
        <v>1.5555555555555554</v>
      </c>
      <c r="CE11" s="138">
        <f>'III. Input Tab'!I217</f>
        <v>1.5555555555555554</v>
      </c>
      <c r="CF11" s="138">
        <f>'III. Input Tab'!I218</f>
        <v>0</v>
      </c>
      <c r="CG11" s="138">
        <f>'III. Input Tab'!I219</f>
        <v>0</v>
      </c>
      <c r="CH11" s="138">
        <f>'III. Input Tab'!I220</f>
        <v>0</v>
      </c>
      <c r="CI11" s="138">
        <f>'III. Input Tab'!J209</f>
        <v>0</v>
      </c>
      <c r="CJ11" s="138">
        <f>'III. Input Tab'!J210</f>
        <v>0</v>
      </c>
      <c r="CK11" s="138">
        <f>'III. Input Tab'!J211</f>
        <v>0</v>
      </c>
      <c r="CL11" s="138">
        <f>'III. Input Tab'!J212</f>
        <v>0</v>
      </c>
      <c r="CM11" s="138">
        <f>'III. Input Tab'!J213</f>
        <v>0</v>
      </c>
      <c r="CN11" s="138">
        <f>'III. Input Tab'!J214</f>
        <v>0</v>
      </c>
      <c r="CO11" s="138">
        <f>'III. Input Tab'!J215</f>
        <v>0</v>
      </c>
      <c r="CP11" s="138">
        <f>'III. Input Tab'!J216</f>
        <v>0</v>
      </c>
      <c r="CQ11" s="138">
        <f>'III. Input Tab'!J217</f>
        <v>0</v>
      </c>
      <c r="CR11" s="138">
        <f>'III. Input Tab'!J218</f>
        <v>0</v>
      </c>
      <c r="CS11" s="138">
        <f>'III. Input Tab'!J219</f>
        <v>0</v>
      </c>
      <c r="CT11" s="138">
        <f>'III. Input Tab'!J220</f>
        <v>0</v>
      </c>
      <c r="CU11" s="45">
        <f>'III. Input Tab'!K209</f>
        <v>0</v>
      </c>
      <c r="CV11" s="45">
        <f>'III. Input Tab'!K210</f>
        <v>0</v>
      </c>
      <c r="CW11" s="45">
        <f>'III. Input Tab'!K211</f>
        <v>0</v>
      </c>
      <c r="CX11" s="45">
        <f>'III. Input Tab'!K212</f>
        <v>0</v>
      </c>
      <c r="CY11" s="45">
        <f>'III. Input Tab'!K213</f>
        <v>0</v>
      </c>
      <c r="CZ11" s="45">
        <f>'III. Input Tab'!K214</f>
        <v>0</v>
      </c>
      <c r="DA11" s="45">
        <f>'III. Input Tab'!K215</f>
        <v>0</v>
      </c>
      <c r="DB11" s="45">
        <f>'III. Input Tab'!K216</f>
        <v>0</v>
      </c>
      <c r="DC11" s="45">
        <f>'III. Input Tab'!K217</f>
        <v>0</v>
      </c>
      <c r="DD11" s="45">
        <f>'III. Input Tab'!K218</f>
        <v>0</v>
      </c>
      <c r="DE11" s="45">
        <f>'III. Input Tab'!K219</f>
        <v>0</v>
      </c>
      <c r="DF11" s="45">
        <f>'III. Input Tab'!K220</f>
        <v>0</v>
      </c>
      <c r="DG11" s="45">
        <f>'III. Input Tab'!L209</f>
        <v>0</v>
      </c>
      <c r="DH11" s="45">
        <f>'III. Input Tab'!L210</f>
        <v>0</v>
      </c>
      <c r="DI11" s="45">
        <f>'III. Input Tab'!L211</f>
        <v>0</v>
      </c>
      <c r="DJ11" s="45">
        <f>'III. Input Tab'!L212</f>
        <v>0</v>
      </c>
      <c r="DK11" s="45">
        <f>'III. Input Tab'!L213</f>
        <v>0</v>
      </c>
      <c r="DL11" s="45">
        <f>'III. Input Tab'!L214</f>
        <v>0</v>
      </c>
      <c r="DM11" s="45">
        <f>'III. Input Tab'!L215</f>
        <v>0</v>
      </c>
      <c r="DN11" s="45">
        <f>'III. Input Tab'!L216</f>
        <v>0</v>
      </c>
      <c r="DO11" s="45">
        <f>'III. Input Tab'!L217</f>
        <v>0</v>
      </c>
      <c r="DP11" s="45">
        <f>'III. Input Tab'!L218</f>
        <v>0</v>
      </c>
      <c r="DQ11" s="45">
        <f>'III. Input Tab'!L219</f>
        <v>0</v>
      </c>
      <c r="DR11" s="45">
        <f>'III. Input Tab'!L220</f>
        <v>0</v>
      </c>
      <c r="DS11" s="45">
        <f>'III. Input Tab'!M209</f>
        <v>0</v>
      </c>
      <c r="DT11" s="45">
        <f>'III. Input Tab'!M210</f>
        <v>0</v>
      </c>
      <c r="DU11" s="45">
        <f>'III. Input Tab'!M211</f>
        <v>0</v>
      </c>
      <c r="DV11" s="45">
        <f>'III. Input Tab'!M212</f>
        <v>0</v>
      </c>
      <c r="DW11" s="45">
        <f>'III. Input Tab'!M213</f>
        <v>0</v>
      </c>
      <c r="DX11" s="45">
        <f>'III. Input Tab'!M214</f>
        <v>0</v>
      </c>
      <c r="DY11" s="45">
        <f>'III. Input Tab'!M215</f>
        <v>0</v>
      </c>
      <c r="DZ11" s="45">
        <f>'III. Input Tab'!M216</f>
        <v>0</v>
      </c>
      <c r="EA11" s="45">
        <f>'III. Input Tab'!M217</f>
        <v>0</v>
      </c>
      <c r="EB11" s="45">
        <f>'III. Input Tab'!M218</f>
        <v>0</v>
      </c>
      <c r="EC11" s="45">
        <f>'III. Input Tab'!M219</f>
        <v>0</v>
      </c>
      <c r="ED11" s="45">
        <f>'III. Input Tab'!M220</f>
        <v>0</v>
      </c>
    </row>
    <row r="12" spans="1:134" ht="12.75">
      <c r="A12" s="9" t="s">
        <v>79</v>
      </c>
      <c r="C12" s="46">
        <f>SUM($C$11:C11)</f>
        <v>0.8333333333333333</v>
      </c>
      <c r="D12" s="46">
        <f>SUM($C$11:D11)</f>
        <v>1.6666666666666665</v>
      </c>
      <c r="E12" s="46">
        <f>SUM($C$11:E11)</f>
        <v>2.5</v>
      </c>
      <c r="F12" s="46">
        <f>SUM($C$11:F11)</f>
        <v>3.333333333333333</v>
      </c>
      <c r="G12" s="46">
        <f>SUM($C$11:G11)</f>
        <v>4.166666666666666</v>
      </c>
      <c r="H12" s="46">
        <f>SUM($C$11:H11)</f>
        <v>4.999999999999999</v>
      </c>
      <c r="I12" s="46">
        <f>SUM($C$11:I11)</f>
        <v>5.833333333333332</v>
      </c>
      <c r="J12" s="46">
        <f>SUM($C$11:J11)</f>
        <v>6.666666666666665</v>
      </c>
      <c r="K12" s="46">
        <f>SUM($C$11:K11)</f>
        <v>7.499999999999998</v>
      </c>
      <c r="L12" s="46">
        <f>SUM($C$11:L11)</f>
        <v>8.333333333333332</v>
      </c>
      <c r="M12" s="46">
        <f>SUM($C$11:M11)</f>
        <v>9.166666666666666</v>
      </c>
      <c r="N12" s="46">
        <f>SUM($C$11:N11)</f>
        <v>10</v>
      </c>
      <c r="O12" s="46">
        <f>SUM($C$11:O11)</f>
        <v>11.333333333333334</v>
      </c>
      <c r="P12" s="46">
        <f>SUM($C$11:P11)</f>
        <v>12.666666666666668</v>
      </c>
      <c r="Q12" s="46">
        <f>SUM($C$11:Q11)</f>
        <v>14.000000000000002</v>
      </c>
      <c r="R12" s="46">
        <f>SUM($C$11:R11)</f>
        <v>15.333333333333336</v>
      </c>
      <c r="S12" s="46">
        <f>SUM($C$11:S11)</f>
        <v>16.666666666666668</v>
      </c>
      <c r="T12" s="46">
        <f>SUM($C$11:T11)</f>
        <v>18</v>
      </c>
      <c r="U12" s="46">
        <f>SUM($C$11:U11)</f>
        <v>19.333333333333332</v>
      </c>
      <c r="V12" s="46">
        <f>SUM($C$11:V11)</f>
        <v>20.666666666666664</v>
      </c>
      <c r="W12" s="46">
        <f>SUM($C$11:W11)</f>
        <v>21.999999999999996</v>
      </c>
      <c r="X12" s="46">
        <f>SUM($C$11:X11)</f>
        <v>23.33333333333333</v>
      </c>
      <c r="Y12" s="46">
        <f>SUM($C$11:Y11)</f>
        <v>24.66666666666666</v>
      </c>
      <c r="Z12" s="46">
        <f>SUM($C$11:Z11)</f>
        <v>25.999999999999993</v>
      </c>
      <c r="AA12" s="46">
        <f>SUM($C$11:AA11)</f>
        <v>30.547678019251755</v>
      </c>
      <c r="AB12" s="46">
        <f>SUM($C$11:AB11)</f>
        <v>35.906213673300776</v>
      </c>
      <c r="AC12" s="46">
        <f>SUM($C$11:AC11)</f>
        <v>43.30686213862439</v>
      </c>
      <c r="AD12" s="46">
        <f>SUM($C$11:AD11)</f>
        <v>51.13775092518894</v>
      </c>
      <c r="AE12" s="46">
        <f>SUM($C$11:AE11)</f>
        <v>55.81263616498517</v>
      </c>
      <c r="AF12" s="46">
        <f>SUM($C$11:AF11)</f>
        <v>61.51887652578217</v>
      </c>
      <c r="AG12" s="46">
        <f>SUM($C$11:AG11)</f>
        <v>66.1430269919968</v>
      </c>
      <c r="AH12" s="46">
        <f>SUM($C$11:AH11)</f>
        <v>81.04495430131671</v>
      </c>
      <c r="AI12" s="46">
        <f>SUM($C$11:AI11)</f>
        <v>87.47340452623996</v>
      </c>
      <c r="AJ12" s="46">
        <f>SUM($C$11:AJ11)</f>
        <v>96.77252892061614</v>
      </c>
      <c r="AK12" s="46">
        <f>SUM($C$11:AK11)</f>
        <v>109.76863852121441</v>
      </c>
      <c r="AL12" s="46">
        <f>SUM($C$11:AL11)</f>
        <v>123</v>
      </c>
      <c r="AM12" s="46">
        <f>SUM($C$11:AM11)</f>
        <v>256.86285800609056</v>
      </c>
      <c r="AN12" s="46">
        <f>SUM($C$11:AN11)</f>
        <v>266.6757745466964</v>
      </c>
      <c r="AO12" s="46">
        <f>SUM($C$11:AO11)</f>
        <v>276.50063161911766</v>
      </c>
      <c r="AP12" s="46">
        <f>SUM($C$11:AP11)</f>
        <v>288.17973802324286</v>
      </c>
      <c r="AQ12" s="46">
        <f>SUM($C$11:AQ11)</f>
        <v>303.3930125548351</v>
      </c>
      <c r="AR12" s="46">
        <f>SUM($C$11:AR11)</f>
        <v>325.6278242864479</v>
      </c>
      <c r="AS12" s="46">
        <f>SUM($C$11:AS11)</f>
        <v>345.2088449745164</v>
      </c>
      <c r="AT12" s="46">
        <f>SUM($C$11:AT11)</f>
        <v>368.00163728521403</v>
      </c>
      <c r="AU12" s="46">
        <f>SUM($C$11:AU11)</f>
        <v>393.6030696229709</v>
      </c>
      <c r="AV12" s="46">
        <f>SUM($C$11:AV11)</f>
        <v>420.05379827764733</v>
      </c>
      <c r="AW12" s="46">
        <f>SUM($C$11:AW11)</f>
        <v>441.9286048450257</v>
      </c>
      <c r="AX12" s="46">
        <f>SUM($C$11:AX11)</f>
        <v>464.2316000000001</v>
      </c>
      <c r="AY12" s="46">
        <f>SUM($C$11:AY11)</f>
        <v>487.4477207215206</v>
      </c>
      <c r="AZ12" s="46">
        <f>SUM($C$11:AZ11)</f>
        <v>515.4974900745069</v>
      </c>
      <c r="BA12" s="46">
        <f>SUM($C$11:BA11)</f>
        <v>551.6382556647337</v>
      </c>
      <c r="BB12" s="46">
        <f>SUM($C$11:BB11)</f>
        <v>585.5791277926146</v>
      </c>
      <c r="BC12" s="46">
        <f>SUM($C$11:BC11)</f>
        <v>625.1901507695021</v>
      </c>
      <c r="BD12" s="46">
        <f>SUM($C$11:BD11)</f>
        <v>697.8626596704482</v>
      </c>
      <c r="BE12" s="46">
        <f>SUM($C$11:BE11)</f>
        <v>732.9448614226557</v>
      </c>
      <c r="BF12" s="46">
        <f>SUM($C$11:BF11)</f>
        <v>763.1045984793942</v>
      </c>
      <c r="BG12" s="46">
        <f>SUM($C$11:BG11)</f>
        <v>792.2981441383253</v>
      </c>
      <c r="BH12" s="46">
        <f>SUM($C$11:BH11)</f>
        <v>826.983733450374</v>
      </c>
      <c r="BI12" s="46">
        <f>SUM($C$11:BI11)</f>
        <v>851.2355252092174</v>
      </c>
      <c r="BJ12" s="46">
        <f>SUM($C$11:BJ11)</f>
        <v>906.2316000000001</v>
      </c>
      <c r="BK12" s="46">
        <f>SUM($C$11:BK11)</f>
        <v>928.1213960162581</v>
      </c>
      <c r="BL12" s="46">
        <f>SUM($C$11:BL11)</f>
        <v>966.5024476343273</v>
      </c>
      <c r="BM12" s="46">
        <f>SUM($C$11:BM11)</f>
        <v>1005.2140275927483</v>
      </c>
      <c r="BN12" s="46">
        <f>SUM($C$11:BN11)</f>
        <v>1081.4078160773402</v>
      </c>
      <c r="BO12" s="46">
        <f>SUM($C$11:BO11)</f>
        <v>1167.6500231510117</v>
      </c>
      <c r="BP12" s="46">
        <f>SUM($C$11:BP11)</f>
        <v>1269.9036171825962</v>
      </c>
      <c r="BQ12" s="46">
        <f>SUM($C$11:BQ11)</f>
        <v>1329.0122104810214</v>
      </c>
      <c r="BR12" s="46">
        <f>SUM($C$11:BR11)</f>
        <v>1388.2397543878433</v>
      </c>
      <c r="BS12" s="46">
        <f>SUM($C$11:BS11)</f>
        <v>1431.2818828611546</v>
      </c>
      <c r="BT12" s="46">
        <f>SUM($C$11:BT11)</f>
        <v>1452.112947015909</v>
      </c>
      <c r="BU12" s="46">
        <f>SUM($C$11:BU11)</f>
        <v>1471.3859443793247</v>
      </c>
      <c r="BV12" s="46">
        <f>SUM($C$11:BV11)</f>
        <v>1500.2316</v>
      </c>
      <c r="BW12" s="46">
        <f>SUM($C$11:BW11)</f>
        <v>1501.7871555555557</v>
      </c>
      <c r="BX12" s="46">
        <f>SUM($C$11:BX11)</f>
        <v>1503.3427111111114</v>
      </c>
      <c r="BY12" s="46">
        <f>SUM($C$11:BY11)</f>
        <v>1504.898266666667</v>
      </c>
      <c r="BZ12" s="46">
        <f>SUM($C$11:BZ11)</f>
        <v>1506.4538222222227</v>
      </c>
      <c r="CA12" s="46">
        <f>SUM($C$11:CA11)</f>
        <v>1508.0093777777784</v>
      </c>
      <c r="CB12" s="46">
        <f>SUM($C$11:CB11)</f>
        <v>1509.564933333334</v>
      </c>
      <c r="CC12" s="46">
        <f>SUM($C$11:CC11)</f>
        <v>1511.1204888888897</v>
      </c>
      <c r="CD12" s="46">
        <f>SUM($C$11:CD11)</f>
        <v>1512.6760444444453</v>
      </c>
      <c r="CE12" s="46">
        <f>SUM($C$11:CE11)</f>
        <v>1514.231600000001</v>
      </c>
      <c r="CF12" s="46">
        <f>SUM($C$11:CF11)</f>
        <v>1514.231600000001</v>
      </c>
      <c r="CG12" s="46">
        <f>SUM($C$11:CG11)</f>
        <v>1514.231600000001</v>
      </c>
      <c r="CH12" s="46">
        <f>SUM($C$11:CH11)</f>
        <v>1514.231600000001</v>
      </c>
      <c r="CI12" s="46">
        <f>SUM($C$11:CI11)</f>
        <v>1514.231600000001</v>
      </c>
      <c r="CJ12" s="46">
        <f>SUM($C$11:CJ11)</f>
        <v>1514.231600000001</v>
      </c>
      <c r="CK12" s="46">
        <f>SUM($C$11:CK11)</f>
        <v>1514.231600000001</v>
      </c>
      <c r="CL12" s="46">
        <f>SUM($C$11:CL11)</f>
        <v>1514.231600000001</v>
      </c>
      <c r="CM12" s="46">
        <f>SUM($C$11:CM11)</f>
        <v>1514.231600000001</v>
      </c>
      <c r="CN12" s="46">
        <f>SUM($C$11:CN11)</f>
        <v>1514.231600000001</v>
      </c>
      <c r="CO12" s="46">
        <f>SUM($C$11:CO11)</f>
        <v>1514.231600000001</v>
      </c>
      <c r="CP12" s="46">
        <f>SUM($C$11:CP11)</f>
        <v>1514.231600000001</v>
      </c>
      <c r="CQ12" s="46">
        <f>SUM($C$11:CQ11)</f>
        <v>1514.231600000001</v>
      </c>
      <c r="CR12" s="46">
        <f>SUM($C$11:CR11)</f>
        <v>1514.231600000001</v>
      </c>
      <c r="CS12" s="46">
        <f>SUM($C$11:CS11)</f>
        <v>1514.231600000001</v>
      </c>
      <c r="CT12" s="46">
        <f>SUM($C$11:CT11)</f>
        <v>1514.231600000001</v>
      </c>
      <c r="CU12" s="46">
        <f>SUM($C$11:CU11)</f>
        <v>1514.231600000001</v>
      </c>
      <c r="CV12" s="46">
        <f>SUM($C$11:CV11)</f>
        <v>1514.231600000001</v>
      </c>
      <c r="CW12" s="46">
        <f>SUM($C$11:CW11)</f>
        <v>1514.231600000001</v>
      </c>
      <c r="CX12" s="46">
        <f>SUM($C$11:CX11)</f>
        <v>1514.231600000001</v>
      </c>
      <c r="CY12" s="46">
        <f>SUM($C$11:CY11)</f>
        <v>1514.231600000001</v>
      </c>
      <c r="CZ12" s="46">
        <f>SUM($C$11:CZ11)</f>
        <v>1514.231600000001</v>
      </c>
      <c r="DA12" s="46">
        <f>SUM($C$11:DA11)</f>
        <v>1514.231600000001</v>
      </c>
      <c r="DB12" s="46">
        <f>SUM($C$11:DB11)</f>
        <v>1514.231600000001</v>
      </c>
      <c r="DC12" s="46">
        <f>SUM($C$11:DC11)</f>
        <v>1514.231600000001</v>
      </c>
      <c r="DD12" s="46">
        <f>SUM($C$11:DD11)</f>
        <v>1514.231600000001</v>
      </c>
      <c r="DE12" s="46">
        <f>SUM($C$11:DE11)</f>
        <v>1514.231600000001</v>
      </c>
      <c r="DF12" s="46">
        <f>SUM($C$11:DF11)</f>
        <v>1514.231600000001</v>
      </c>
      <c r="DG12" s="46">
        <f>SUM($C$11:DG11)</f>
        <v>1514.231600000001</v>
      </c>
      <c r="DH12" s="46">
        <f>SUM($C$11:DH11)</f>
        <v>1514.231600000001</v>
      </c>
      <c r="DI12" s="46">
        <f>SUM($C$11:DI11)</f>
        <v>1514.231600000001</v>
      </c>
      <c r="DJ12" s="46">
        <f>SUM($C$11:DJ11)</f>
        <v>1514.231600000001</v>
      </c>
      <c r="DK12" s="46">
        <f>SUM($C$11:DK11)</f>
        <v>1514.231600000001</v>
      </c>
      <c r="DL12" s="46">
        <f>SUM($C$11:DL11)</f>
        <v>1514.231600000001</v>
      </c>
      <c r="DM12" s="46">
        <f>SUM($C$11:DM11)</f>
        <v>1514.231600000001</v>
      </c>
      <c r="DN12" s="46">
        <f>SUM($C$11:DN11)</f>
        <v>1514.231600000001</v>
      </c>
      <c r="DO12" s="46">
        <f>SUM($C$11:DO11)</f>
        <v>1514.231600000001</v>
      </c>
      <c r="DP12" s="46">
        <f>SUM($C$11:DP11)</f>
        <v>1514.231600000001</v>
      </c>
      <c r="DQ12" s="46">
        <f>SUM($C$11:DQ11)</f>
        <v>1514.231600000001</v>
      </c>
      <c r="DR12" s="46">
        <f>SUM($C$11:DR11)</f>
        <v>1514.231600000001</v>
      </c>
      <c r="DS12" s="46">
        <f>SUM($C$11:DS11)</f>
        <v>1514.231600000001</v>
      </c>
      <c r="DT12" s="46">
        <f>SUM($C$11:DT11)</f>
        <v>1514.231600000001</v>
      </c>
      <c r="DU12" s="46">
        <f>SUM($C$11:DU11)</f>
        <v>1514.231600000001</v>
      </c>
      <c r="DV12" s="46">
        <f>SUM($C$11:DV11)</f>
        <v>1514.231600000001</v>
      </c>
      <c r="DW12" s="46">
        <f>SUM($C$11:DW11)</f>
        <v>1514.231600000001</v>
      </c>
      <c r="DX12" s="46">
        <f>SUM($C$11:DX11)</f>
        <v>1514.231600000001</v>
      </c>
      <c r="DY12" s="46">
        <f>SUM($C$11:DY11)</f>
        <v>1514.231600000001</v>
      </c>
      <c r="DZ12" s="46">
        <f>SUM($C$11:DZ11)</f>
        <v>1514.231600000001</v>
      </c>
      <c r="EA12" s="46">
        <f>SUM($C$11:EA11)</f>
        <v>1514.231600000001</v>
      </c>
      <c r="EB12" s="46">
        <f>SUM($C$11:EB11)</f>
        <v>1514.231600000001</v>
      </c>
      <c r="EC12" s="46">
        <f>SUM($C$11:EC11)</f>
        <v>1514.231600000001</v>
      </c>
      <c r="ED12" s="46">
        <f>SUM($C$11:ED11)</f>
        <v>1514.231600000001</v>
      </c>
    </row>
    <row r="13" spans="1:134" ht="12.75">
      <c r="A13" s="9" t="s">
        <v>68</v>
      </c>
      <c r="C13" s="45">
        <f>IF($C$7&gt;C10,C29+C46,0)</f>
        <v>0.0063194444444444435</v>
      </c>
      <c r="D13" s="45">
        <f aca="true" t="shared" si="0" ref="D13:BO13">IF($C$7&gt;D10,D29+D46,0)</f>
        <v>0.012638888888888887</v>
      </c>
      <c r="E13" s="45">
        <f t="shared" si="0"/>
        <v>0.01895833333333333</v>
      </c>
      <c r="F13" s="45">
        <f t="shared" si="0"/>
        <v>0.025277777777777774</v>
      </c>
      <c r="G13" s="45">
        <f t="shared" si="0"/>
        <v>0.031597222222222214</v>
      </c>
      <c r="H13" s="45">
        <f t="shared" si="0"/>
        <v>0.03791666666666666</v>
      </c>
      <c r="I13" s="45">
        <f t="shared" si="0"/>
        <v>0.04524248263888888</v>
      </c>
      <c r="J13" s="45">
        <f t="shared" si="0"/>
        <v>0.05156192708333332</v>
      </c>
      <c r="K13" s="45">
        <f t="shared" si="0"/>
        <v>0.05788137152777776</v>
      </c>
      <c r="L13" s="45">
        <f t="shared" si="0"/>
        <v>0.06420081597222221</v>
      </c>
      <c r="M13" s="45">
        <f t="shared" si="0"/>
        <v>0.07052026041666666</v>
      </c>
      <c r="N13" s="45">
        <f t="shared" si="0"/>
        <v>0.07683970486111111</v>
      </c>
      <c r="O13" s="45">
        <f t="shared" si="0"/>
        <v>0.08972818573784723</v>
      </c>
      <c r="P13" s="45">
        <f t="shared" si="0"/>
        <v>0.09983929684895836</v>
      </c>
      <c r="Q13" s="45">
        <f t="shared" si="0"/>
        <v>0.10995040796006945</v>
      </c>
      <c r="R13" s="45">
        <f t="shared" si="0"/>
        <v>0.12006151907118057</v>
      </c>
      <c r="S13" s="45">
        <f t="shared" si="0"/>
        <v>0.13017263018229167</v>
      </c>
      <c r="T13" s="45">
        <f t="shared" si="0"/>
        <v>0.14028374129340276</v>
      </c>
      <c r="U13" s="45">
        <f t="shared" si="0"/>
        <v>0.1556276237444748</v>
      </c>
      <c r="V13" s="45">
        <f t="shared" si="0"/>
        <v>0.1657387348555859</v>
      </c>
      <c r="W13" s="45">
        <f t="shared" si="0"/>
        <v>0.17584984596669703</v>
      </c>
      <c r="X13" s="45">
        <f t="shared" si="0"/>
        <v>0.18596095707780813</v>
      </c>
      <c r="Y13" s="45">
        <f t="shared" si="0"/>
        <v>0.19607206818891923</v>
      </c>
      <c r="Z13" s="45">
        <f t="shared" si="0"/>
        <v>0.2061831793000303</v>
      </c>
      <c r="AA13" s="45">
        <f t="shared" si="0"/>
        <v>0.24890093338195204</v>
      </c>
      <c r="AB13" s="45">
        <f t="shared" si="0"/>
        <v>0.2895364954251571</v>
      </c>
      <c r="AC13" s="45">
        <f t="shared" si="0"/>
        <v>0.3456580796205278</v>
      </c>
      <c r="AD13" s="45">
        <f t="shared" si="0"/>
        <v>0.405042319585309</v>
      </c>
      <c r="AE13" s="45">
        <f t="shared" si="0"/>
        <v>0.4404935326537638</v>
      </c>
      <c r="AF13" s="45">
        <f t="shared" si="0"/>
        <v>0.48376585538980765</v>
      </c>
      <c r="AG13" s="45">
        <f t="shared" si="0"/>
        <v>0.5356172586470306</v>
      </c>
      <c r="AH13" s="45">
        <f t="shared" si="0"/>
        <v>0.6486235407427065</v>
      </c>
      <c r="AI13" s="45">
        <f t="shared" si="0"/>
        <v>0.6973726216150412</v>
      </c>
      <c r="AJ13" s="45">
        <f t="shared" si="0"/>
        <v>0.7678909816057272</v>
      </c>
      <c r="AK13" s="45">
        <f t="shared" si="0"/>
        <v>0.8664448127435974</v>
      </c>
      <c r="AL13" s="45">
        <f t="shared" si="0"/>
        <v>0.9667826372910547</v>
      </c>
      <c r="AM13" s="45">
        <f t="shared" si="0"/>
        <v>1.4799788518992731</v>
      </c>
      <c r="AN13" s="45">
        <f t="shared" si="0"/>
        <v>1.5141759387902494</v>
      </c>
      <c r="AO13" s="45">
        <f t="shared" si="0"/>
        <v>1.5485268177435798</v>
      </c>
      <c r="AP13" s="45">
        <f t="shared" si="0"/>
        <v>1.5891730307324348</v>
      </c>
      <c r="AQ13" s="45">
        <f t="shared" si="0"/>
        <v>1.6417352915228092</v>
      </c>
      <c r="AR13" s="45">
        <f t="shared" si="0"/>
        <v>1.7178778838492206</v>
      </c>
      <c r="AS13" s="45">
        <f t="shared" si="0"/>
        <v>1.83401547295655</v>
      </c>
      <c r="AT13" s="45">
        <f t="shared" si="0"/>
        <v>1.9124969772904064</v>
      </c>
      <c r="AU13" s="45">
        <f t="shared" si="0"/>
        <v>2.0006022200622393</v>
      </c>
      <c r="AV13" s="45">
        <f t="shared" si="0"/>
        <v>2.091832134699711</v>
      </c>
      <c r="AW13" s="45">
        <f t="shared" si="0"/>
        <v>2.174058861201641</v>
      </c>
      <c r="AX13" s="45">
        <f t="shared" si="0"/>
        <v>2.263087114927763</v>
      </c>
      <c r="AY13" s="45">
        <f t="shared" si="0"/>
        <v>2.516764714367513</v>
      </c>
      <c r="AZ13" s="45">
        <f t="shared" si="0"/>
        <v>2.658865858418003</v>
      </c>
      <c r="BA13" s="45">
        <f t="shared" si="0"/>
        <v>2.8405956354587314</v>
      </c>
      <c r="BB13" s="45">
        <f t="shared" si="0"/>
        <v>3.012063406007707</v>
      </c>
      <c r="BC13" s="45">
        <f t="shared" si="0"/>
        <v>3.21147091528339</v>
      </c>
      <c r="BD13" s="45">
        <f t="shared" si="0"/>
        <v>3.5392868960248194</v>
      </c>
      <c r="BE13" s="45">
        <f t="shared" si="0"/>
        <v>3.7954653119767405</v>
      </c>
      <c r="BF13" s="45">
        <f t="shared" si="0"/>
        <v>3.9507942911294798</v>
      </c>
      <c r="BG13" s="45">
        <f t="shared" si="0"/>
        <v>4.101792976520464</v>
      </c>
      <c r="BH13" s="45">
        <f t="shared" si="0"/>
        <v>4.279818220170084</v>
      </c>
      <c r="BI13" s="45">
        <f t="shared" si="0"/>
        <v>4.407581868675214</v>
      </c>
      <c r="BJ13" s="45">
        <f t="shared" si="0"/>
        <v>4.638763904778436</v>
      </c>
      <c r="BK13" s="45">
        <f t="shared" si="0"/>
        <v>4.978647592232682</v>
      </c>
      <c r="BL13" s="45">
        <f t="shared" si="0"/>
        <v>5.180993659014258</v>
      </c>
      <c r="BM13" s="45">
        <f t="shared" si="0"/>
        <v>5.385453124653045</v>
      </c>
      <c r="BN13" s="45">
        <f t="shared" si="0"/>
        <v>5.776664248079413</v>
      </c>
      <c r="BO13" s="45">
        <f t="shared" si="0"/>
        <v>6.218719548001367</v>
      </c>
      <c r="BP13" s="45">
        <f aca="true" t="shared" si="1" ref="BP13:EA13">IF($C$7&gt;BP10,BP29+BP46,0)</f>
        <v>6.672534101993431</v>
      </c>
      <c r="BQ13" s="45">
        <f t="shared" si="1"/>
        <v>7.140957277303427</v>
      </c>
      <c r="BR13" s="45">
        <f t="shared" si="1"/>
        <v>7.451942332568551</v>
      </c>
      <c r="BS13" s="45">
        <f t="shared" si="1"/>
        <v>7.683215843440521</v>
      </c>
      <c r="BT13" s="45">
        <f t="shared" si="1"/>
        <v>7.804648234550422</v>
      </c>
      <c r="BU13" s="45">
        <f t="shared" si="1"/>
        <v>7.918620695507354</v>
      </c>
      <c r="BV13" s="45">
        <f t="shared" si="1"/>
        <v>8.027153608697041</v>
      </c>
      <c r="BW13" s="45">
        <f t="shared" si="1"/>
        <v>8.32195710713384</v>
      </c>
      <c r="BX13" s="45">
        <f t="shared" si="1"/>
        <v>8.33994455544826</v>
      </c>
      <c r="BY13" s="45">
        <f t="shared" si="1"/>
        <v>8.35799196192373</v>
      </c>
      <c r="BZ13" s="45">
        <f t="shared" si="1"/>
        <v>8.376099526420782</v>
      </c>
      <c r="CA13" s="45">
        <f t="shared" si="1"/>
        <v>8.280215891067938</v>
      </c>
      <c r="CB13" s="45">
        <f t="shared" si="1"/>
        <v>8.298672021677955</v>
      </c>
      <c r="CC13" s="45">
        <f t="shared" si="1"/>
        <v>8.55324416980949</v>
      </c>
      <c r="CD13" s="45">
        <f t="shared" si="1"/>
        <v>8.571823546358356</v>
      </c>
      <c r="CE13" s="45">
        <f t="shared" si="1"/>
        <v>8.590464854162386</v>
      </c>
      <c r="CF13" s="45">
        <f t="shared" si="1"/>
        <v>0</v>
      </c>
      <c r="CG13" s="45">
        <f t="shared" si="1"/>
        <v>0</v>
      </c>
      <c r="CH13" s="45">
        <f t="shared" si="1"/>
        <v>0</v>
      </c>
      <c r="CI13" s="45">
        <f t="shared" si="1"/>
        <v>0</v>
      </c>
      <c r="CJ13" s="45">
        <f t="shared" si="1"/>
        <v>0</v>
      </c>
      <c r="CK13" s="45">
        <f t="shared" si="1"/>
        <v>0</v>
      </c>
      <c r="CL13" s="45">
        <f t="shared" si="1"/>
        <v>0</v>
      </c>
      <c r="CM13" s="45">
        <f t="shared" si="1"/>
        <v>0</v>
      </c>
      <c r="CN13" s="45">
        <f t="shared" si="1"/>
        <v>0</v>
      </c>
      <c r="CO13" s="45">
        <f t="shared" si="1"/>
        <v>0</v>
      </c>
      <c r="CP13" s="45">
        <f t="shared" si="1"/>
        <v>0</v>
      </c>
      <c r="CQ13" s="45">
        <f t="shared" si="1"/>
        <v>0</v>
      </c>
      <c r="CR13" s="45">
        <f t="shared" si="1"/>
        <v>0</v>
      </c>
      <c r="CS13" s="45">
        <f t="shared" si="1"/>
        <v>0</v>
      </c>
      <c r="CT13" s="45">
        <f t="shared" si="1"/>
        <v>0</v>
      </c>
      <c r="CU13" s="45">
        <f t="shared" si="1"/>
        <v>0</v>
      </c>
      <c r="CV13" s="45">
        <f t="shared" si="1"/>
        <v>0</v>
      </c>
      <c r="CW13" s="45">
        <f t="shared" si="1"/>
        <v>0</v>
      </c>
      <c r="CX13" s="45">
        <f t="shared" si="1"/>
        <v>0</v>
      </c>
      <c r="CY13" s="45">
        <f t="shared" si="1"/>
        <v>0</v>
      </c>
      <c r="CZ13" s="45">
        <f t="shared" si="1"/>
        <v>0</v>
      </c>
      <c r="DA13" s="45">
        <f t="shared" si="1"/>
        <v>0</v>
      </c>
      <c r="DB13" s="45">
        <f t="shared" si="1"/>
        <v>0</v>
      </c>
      <c r="DC13" s="45">
        <f t="shared" si="1"/>
        <v>0</v>
      </c>
      <c r="DD13" s="45">
        <f t="shared" si="1"/>
        <v>0</v>
      </c>
      <c r="DE13" s="45">
        <f t="shared" si="1"/>
        <v>0</v>
      </c>
      <c r="DF13" s="45">
        <f t="shared" si="1"/>
        <v>0</v>
      </c>
      <c r="DG13" s="45">
        <f t="shared" si="1"/>
        <v>0</v>
      </c>
      <c r="DH13" s="45">
        <f t="shared" si="1"/>
        <v>0</v>
      </c>
      <c r="DI13" s="45">
        <f t="shared" si="1"/>
        <v>0</v>
      </c>
      <c r="DJ13" s="45">
        <f t="shared" si="1"/>
        <v>0</v>
      </c>
      <c r="DK13" s="45">
        <f t="shared" si="1"/>
        <v>0</v>
      </c>
      <c r="DL13" s="45">
        <f t="shared" si="1"/>
        <v>0</v>
      </c>
      <c r="DM13" s="45">
        <f t="shared" si="1"/>
        <v>0</v>
      </c>
      <c r="DN13" s="45">
        <f t="shared" si="1"/>
        <v>0</v>
      </c>
      <c r="DO13" s="45">
        <f t="shared" si="1"/>
        <v>0</v>
      </c>
      <c r="DP13" s="45">
        <f t="shared" si="1"/>
        <v>0</v>
      </c>
      <c r="DQ13" s="45">
        <f t="shared" si="1"/>
        <v>0</v>
      </c>
      <c r="DR13" s="45">
        <f t="shared" si="1"/>
        <v>0</v>
      </c>
      <c r="DS13" s="45">
        <f t="shared" si="1"/>
        <v>0</v>
      </c>
      <c r="DT13" s="45">
        <f t="shared" si="1"/>
        <v>0</v>
      </c>
      <c r="DU13" s="45">
        <f t="shared" si="1"/>
        <v>0</v>
      </c>
      <c r="DV13" s="45">
        <f t="shared" si="1"/>
        <v>0</v>
      </c>
      <c r="DW13" s="45">
        <f t="shared" si="1"/>
        <v>0</v>
      </c>
      <c r="DX13" s="45">
        <f t="shared" si="1"/>
        <v>0</v>
      </c>
      <c r="DY13" s="45">
        <f t="shared" si="1"/>
        <v>0</v>
      </c>
      <c r="DZ13" s="45">
        <f t="shared" si="1"/>
        <v>0</v>
      </c>
      <c r="EA13" s="45">
        <f t="shared" si="1"/>
        <v>0</v>
      </c>
      <c r="EB13" s="45">
        <f>IF($C$7&gt;EB10,EB29+EB46,0)</f>
        <v>0</v>
      </c>
      <c r="EC13" s="45">
        <f>IF($C$7&gt;EC10,EC29+EC46,0)</f>
        <v>0</v>
      </c>
      <c r="ED13" s="45">
        <f>IF($C$7&gt;ED10,ED29+ED46,0)</f>
        <v>0</v>
      </c>
    </row>
    <row r="14" spans="3:134" ht="12.75" hidden="1">
      <c r="C14" s="45"/>
      <c r="D14" s="45"/>
      <c r="E14" s="45"/>
      <c r="F14" s="45"/>
      <c r="G14" s="45"/>
      <c r="H14" s="45"/>
      <c r="I14" s="28"/>
      <c r="N14" s="45"/>
      <c r="T14" s="45"/>
      <c r="Z14" s="45"/>
      <c r="AF14" s="45"/>
      <c r="AL14" s="45"/>
      <c r="AR14" s="45"/>
      <c r="AX14" s="45"/>
      <c r="BD14" s="45"/>
      <c r="BJ14" s="45"/>
      <c r="BP14" s="45"/>
      <c r="BV14" s="45"/>
      <c r="BW14" s="139"/>
      <c r="CB14" s="45"/>
      <c r="CH14" s="45"/>
      <c r="CN14" s="45"/>
      <c r="CT14" s="45"/>
      <c r="CZ14" s="45"/>
      <c r="DF14" s="45"/>
      <c r="DL14" s="45"/>
      <c r="DR14" s="45"/>
      <c r="DX14" s="45"/>
      <c r="ED14" s="45"/>
    </row>
    <row r="15" spans="1:134" ht="12.75">
      <c r="A15" s="9" t="s">
        <v>100</v>
      </c>
      <c r="C15" s="45"/>
      <c r="D15" s="45"/>
      <c r="E15" s="45"/>
      <c r="F15" s="45"/>
      <c r="G15" s="45"/>
      <c r="H15" s="45"/>
      <c r="I15" s="28"/>
      <c r="N15" s="45">
        <f>SUM(C13:N13)</f>
        <v>0.4989548958333333</v>
      </c>
      <c r="T15" s="45"/>
      <c r="Z15" s="45">
        <f>SUM(O13:Z13)</f>
        <v>1.7754681902272655</v>
      </c>
      <c r="AF15" s="45"/>
      <c r="AL15" s="45">
        <f>SUM(AA13:AL13)</f>
        <v>6.696129068701675</v>
      </c>
      <c r="AR15" s="45"/>
      <c r="AX15" s="45">
        <f>SUM(AM13:AX13)</f>
        <v>21.767560595675878</v>
      </c>
      <c r="BD15" s="45"/>
      <c r="BJ15" s="45">
        <f>SUM(AY13:BJ13)</f>
        <v>42.953263998810584</v>
      </c>
      <c r="BP15" s="45"/>
      <c r="BV15" s="45">
        <f>SUM(BK13:BV13)</f>
        <v>80.23955026604153</v>
      </c>
      <c r="BW15" s="139"/>
      <c r="CH15" s="45">
        <f>SUM(BW13:CH13)</f>
        <v>75.69041363400275</v>
      </c>
      <c r="CT15" s="45">
        <f>SUM(CI13:CT13)</f>
        <v>0</v>
      </c>
      <c r="DF15" s="45">
        <f>SUM(CU13:DF13)</f>
        <v>0</v>
      </c>
      <c r="DR15" s="45">
        <f>SUM(DG13:DR13)</f>
        <v>0</v>
      </c>
      <c r="ED15" s="45">
        <f>SUM(DS13:ED13)</f>
        <v>0</v>
      </c>
    </row>
    <row r="16" spans="1:134" ht="12.75">
      <c r="A16" s="9" t="s">
        <v>99</v>
      </c>
      <c r="C16" s="45">
        <f aca="true" t="shared" si="2" ref="C16:AH16">C32+C48</f>
        <v>0</v>
      </c>
      <c r="D16" s="45">
        <f t="shared" si="2"/>
        <v>0</v>
      </c>
      <c r="E16" s="45">
        <f t="shared" si="2"/>
        <v>0</v>
      </c>
      <c r="F16" s="45">
        <f t="shared" si="2"/>
        <v>0</v>
      </c>
      <c r="G16" s="45">
        <f t="shared" si="2"/>
        <v>0</v>
      </c>
      <c r="H16" s="45">
        <f t="shared" si="2"/>
        <v>0.13270833333333332</v>
      </c>
      <c r="I16" s="45">
        <f t="shared" si="2"/>
        <v>0.13270833333333332</v>
      </c>
      <c r="J16" s="45">
        <f t="shared" si="2"/>
        <v>0.13270833333333332</v>
      </c>
      <c r="K16" s="45">
        <f t="shared" si="2"/>
        <v>0.13270833333333332</v>
      </c>
      <c r="L16" s="45">
        <f t="shared" si="2"/>
        <v>0.13270833333333332</v>
      </c>
      <c r="M16" s="45">
        <f t="shared" si="2"/>
        <v>0.13270833333333332</v>
      </c>
      <c r="N16" s="45">
        <f t="shared" si="2"/>
        <v>0.4989548958333333</v>
      </c>
      <c r="O16" s="45">
        <f t="shared" si="2"/>
        <v>0.4989548958333333</v>
      </c>
      <c r="P16" s="45">
        <f t="shared" si="2"/>
        <v>0.4989548958333333</v>
      </c>
      <c r="Q16" s="45">
        <f t="shared" si="2"/>
        <v>0.4989548958333333</v>
      </c>
      <c r="R16" s="45">
        <f t="shared" si="2"/>
        <v>0.4989548958333333</v>
      </c>
      <c r="S16" s="45">
        <f t="shared" si="2"/>
        <v>0.4989548958333333</v>
      </c>
      <c r="T16" s="45">
        <f t="shared" si="2"/>
        <v>1.1889906769270833</v>
      </c>
      <c r="U16" s="45">
        <f t="shared" si="2"/>
        <v>1.1889906769270833</v>
      </c>
      <c r="V16" s="45">
        <f t="shared" si="2"/>
        <v>1.1889906769270833</v>
      </c>
      <c r="W16" s="45">
        <f t="shared" si="2"/>
        <v>1.1889906769270833</v>
      </c>
      <c r="X16" s="45">
        <f t="shared" si="2"/>
        <v>1.1889906769270833</v>
      </c>
      <c r="Y16" s="45">
        <f t="shared" si="2"/>
        <v>1.1889906769270833</v>
      </c>
      <c r="Z16" s="45">
        <f t="shared" si="2"/>
        <v>2.2744230860605987</v>
      </c>
      <c r="AA16" s="45">
        <f t="shared" si="2"/>
        <v>2.2744230860605987</v>
      </c>
      <c r="AB16" s="45">
        <f t="shared" si="2"/>
        <v>2.2744230860605987</v>
      </c>
      <c r="AC16" s="45">
        <f t="shared" si="2"/>
        <v>2.2744230860605987</v>
      </c>
      <c r="AD16" s="45">
        <f t="shared" si="2"/>
        <v>2.2744230860605987</v>
      </c>
      <c r="AE16" s="45">
        <f t="shared" si="2"/>
        <v>2.2744230860605987</v>
      </c>
      <c r="AF16" s="45">
        <f t="shared" si="2"/>
        <v>4.487820302117116</v>
      </c>
      <c r="AG16" s="45">
        <f t="shared" si="2"/>
        <v>4.487820302117116</v>
      </c>
      <c r="AH16" s="45">
        <f t="shared" si="2"/>
        <v>4.487820302117116</v>
      </c>
      <c r="AI16" s="45">
        <f aca="true" t="shared" si="3" ref="AI16:BN16">AI32+AI48</f>
        <v>4.487820302117116</v>
      </c>
      <c r="AJ16" s="45">
        <f t="shared" si="3"/>
        <v>4.487820302117116</v>
      </c>
      <c r="AK16" s="45">
        <f t="shared" si="3"/>
        <v>4.487820302117116</v>
      </c>
      <c r="AL16" s="45">
        <f t="shared" si="3"/>
        <v>8.970552154762274</v>
      </c>
      <c r="AM16" s="45">
        <f t="shared" si="3"/>
        <v>9.416761681449243</v>
      </c>
      <c r="AN16" s="45">
        <f t="shared" si="3"/>
        <v>9.897168295027187</v>
      </c>
      <c r="AO16" s="45">
        <f t="shared" si="3"/>
        <v>10.411925787558463</v>
      </c>
      <c r="AP16" s="45">
        <f t="shared" si="3"/>
        <v>10.967329493078593</v>
      </c>
      <c r="AQ16" s="45">
        <f t="shared" si="3"/>
        <v>11.575295459389098</v>
      </c>
      <c r="AR16" s="45">
        <f t="shared" si="3"/>
        <v>18.462019969299842</v>
      </c>
      <c r="AS16" s="45">
        <f t="shared" si="3"/>
        <v>19.213678958759107</v>
      </c>
      <c r="AT16" s="45">
        <f t="shared" si="3"/>
        <v>20.04381945255223</v>
      </c>
      <c r="AU16" s="45">
        <f t="shared" si="3"/>
        <v>20.96206518911719</v>
      </c>
      <c r="AV16" s="45">
        <f t="shared" si="3"/>
        <v>21.971540840319616</v>
      </c>
      <c r="AW16" s="45">
        <f t="shared" si="3"/>
        <v>23.05289314649263</v>
      </c>
      <c r="AX16" s="45">
        <f t="shared" si="3"/>
        <v>30.73811275043815</v>
      </c>
      <c r="AY16" s="45">
        <f t="shared" si="3"/>
        <v>31.946005044383508</v>
      </c>
      <c r="AZ16" s="45">
        <f t="shared" si="3"/>
        <v>33.22209682108132</v>
      </c>
      <c r="BA16" s="45">
        <f t="shared" si="3"/>
        <v>34.58540690359587</v>
      </c>
      <c r="BB16" s="45">
        <f t="shared" si="3"/>
        <v>36.03101130191196</v>
      </c>
      <c r="BC16" s="45">
        <f t="shared" si="3"/>
        <v>37.572318437514916</v>
      </c>
      <c r="BD16" s="45">
        <f t="shared" si="3"/>
        <v>48.51716017599831</v>
      </c>
      <c r="BE16" s="45">
        <f t="shared" si="3"/>
        <v>50.3387494322167</v>
      </c>
      <c r="BF16" s="45">
        <f t="shared" si="3"/>
        <v>52.234887479143055</v>
      </c>
      <c r="BG16" s="45">
        <f t="shared" si="3"/>
        <v>54.20349569563402</v>
      </c>
      <c r="BH16" s="45">
        <f t="shared" si="3"/>
        <v>56.25754471185533</v>
      </c>
      <c r="BI16" s="45">
        <f t="shared" si="3"/>
        <v>58.372913079395985</v>
      </c>
      <c r="BJ16" s="45">
        <f t="shared" si="3"/>
        <v>73.69137674924873</v>
      </c>
      <c r="BK16" s="45">
        <f t="shared" si="3"/>
        <v>76.02660461374163</v>
      </c>
      <c r="BL16" s="45">
        <f t="shared" si="3"/>
        <v>78.45674168845069</v>
      </c>
      <c r="BM16" s="45">
        <f t="shared" si="3"/>
        <v>80.98278020348252</v>
      </c>
      <c r="BN16" s="45">
        <f t="shared" si="3"/>
        <v>83.69231357823585</v>
      </c>
      <c r="BO16" s="45">
        <f aca="true" t="shared" si="4" ref="BO16:CT16">BO32+BO48</f>
        <v>86.60919532818855</v>
      </c>
      <c r="BP16" s="45">
        <f t="shared" si="4"/>
        <v>107.90438902322293</v>
      </c>
      <c r="BQ16" s="45">
        <f t="shared" si="4"/>
        <v>111.25384438821303</v>
      </c>
      <c r="BR16" s="45">
        <f t="shared" si="4"/>
        <v>114.74916689767173</v>
      </c>
      <c r="BS16" s="45">
        <f t="shared" si="4"/>
        <v>118.35296880774413</v>
      </c>
      <c r="BT16" s="45">
        <f t="shared" si="4"/>
        <v>122.01372848725539</v>
      </c>
      <c r="BU16" s="45">
        <f t="shared" si="4"/>
        <v>125.72794682348626</v>
      </c>
      <c r="BV16" s="45">
        <f t="shared" si="4"/>
        <v>153.93092701529025</v>
      </c>
      <c r="BW16" s="45">
        <f t="shared" si="4"/>
        <v>157.77160595406073</v>
      </c>
      <c r="BX16" s="45">
        <f t="shared" si="4"/>
        <v>161.63027234114563</v>
      </c>
      <c r="BY16" s="45">
        <f t="shared" si="4"/>
        <v>165.50698613470598</v>
      </c>
      <c r="BZ16" s="45">
        <f t="shared" si="4"/>
        <v>169.4018074927634</v>
      </c>
      <c r="CA16" s="45">
        <f t="shared" si="4"/>
        <v>173.38309112021244</v>
      </c>
      <c r="CB16" s="45">
        <f t="shared" si="4"/>
        <v>203.90580807896276</v>
      </c>
      <c r="CC16" s="45">
        <f t="shared" si="4"/>
        <v>207.92406548806719</v>
      </c>
      <c r="CD16" s="45">
        <f t="shared" si="4"/>
        <v>211.96090227372048</v>
      </c>
      <c r="CE16" s="45">
        <f t="shared" si="4"/>
        <v>216.01638036717782</v>
      </c>
      <c r="CF16" s="45">
        <f t="shared" si="4"/>
        <v>216.01638036717782</v>
      </c>
      <c r="CG16" s="45">
        <f t="shared" si="4"/>
        <v>216.01638036717782</v>
      </c>
      <c r="CH16" s="45">
        <f t="shared" si="4"/>
        <v>229.62134064929296</v>
      </c>
      <c r="CI16" s="45">
        <f t="shared" si="4"/>
        <v>229.62134064929296</v>
      </c>
      <c r="CJ16" s="45">
        <f t="shared" si="4"/>
        <v>229.62134064929296</v>
      </c>
      <c r="CK16" s="45">
        <f t="shared" si="4"/>
        <v>229.62134064929296</v>
      </c>
      <c r="CL16" s="45">
        <f t="shared" si="4"/>
        <v>229.62134064929296</v>
      </c>
      <c r="CM16" s="45">
        <f t="shared" si="4"/>
        <v>229.62134064929296</v>
      </c>
      <c r="CN16" s="45">
        <f t="shared" si="4"/>
        <v>229.62134064929296</v>
      </c>
      <c r="CO16" s="45">
        <f t="shared" si="4"/>
        <v>229.62134064929296</v>
      </c>
      <c r="CP16" s="45">
        <f t="shared" si="4"/>
        <v>229.62134064929296</v>
      </c>
      <c r="CQ16" s="45">
        <f t="shared" si="4"/>
        <v>229.62134064929296</v>
      </c>
      <c r="CR16" s="45">
        <f t="shared" si="4"/>
        <v>229.62134064929296</v>
      </c>
      <c r="CS16" s="45">
        <f t="shared" si="4"/>
        <v>229.62134064929296</v>
      </c>
      <c r="CT16" s="45">
        <f t="shared" si="4"/>
        <v>229.62134064929296</v>
      </c>
      <c r="CU16" s="45">
        <f aca="true" t="shared" si="5" ref="CU16:ED16">CU32+CU48</f>
        <v>229.62134064929296</v>
      </c>
      <c r="CV16" s="45">
        <f t="shared" si="5"/>
        <v>229.62134064929296</v>
      </c>
      <c r="CW16" s="45">
        <f t="shared" si="5"/>
        <v>229.62134064929296</v>
      </c>
      <c r="CX16" s="45">
        <f t="shared" si="5"/>
        <v>229.62134064929296</v>
      </c>
      <c r="CY16" s="45">
        <f t="shared" si="5"/>
        <v>229.62134064929296</v>
      </c>
      <c r="CZ16" s="45">
        <f t="shared" si="5"/>
        <v>229.62134064929296</v>
      </c>
      <c r="DA16" s="45">
        <f t="shared" si="5"/>
        <v>229.62134064929296</v>
      </c>
      <c r="DB16" s="45">
        <f t="shared" si="5"/>
        <v>229.62134064929296</v>
      </c>
      <c r="DC16" s="45">
        <f t="shared" si="5"/>
        <v>229.62134064929296</v>
      </c>
      <c r="DD16" s="45">
        <f t="shared" si="5"/>
        <v>229.62134064929296</v>
      </c>
      <c r="DE16" s="45">
        <f t="shared" si="5"/>
        <v>229.62134064929296</v>
      </c>
      <c r="DF16" s="45">
        <f t="shared" si="5"/>
        <v>229.62134064929296</v>
      </c>
      <c r="DG16" s="45">
        <f t="shared" si="5"/>
        <v>229.62134064929296</v>
      </c>
      <c r="DH16" s="45">
        <f t="shared" si="5"/>
        <v>229.62134064929296</v>
      </c>
      <c r="DI16" s="45">
        <f t="shared" si="5"/>
        <v>229.62134064929296</v>
      </c>
      <c r="DJ16" s="45">
        <f t="shared" si="5"/>
        <v>229.62134064929296</v>
      </c>
      <c r="DK16" s="45">
        <f t="shared" si="5"/>
        <v>229.62134064929296</v>
      </c>
      <c r="DL16" s="45">
        <f t="shared" si="5"/>
        <v>229.62134064929296</v>
      </c>
      <c r="DM16" s="45">
        <f t="shared" si="5"/>
        <v>229.62134064929296</v>
      </c>
      <c r="DN16" s="45">
        <f t="shared" si="5"/>
        <v>229.62134064929296</v>
      </c>
      <c r="DO16" s="45">
        <f t="shared" si="5"/>
        <v>229.62134064929296</v>
      </c>
      <c r="DP16" s="45">
        <f t="shared" si="5"/>
        <v>229.62134064929296</v>
      </c>
      <c r="DQ16" s="45">
        <f t="shared" si="5"/>
        <v>229.62134064929296</v>
      </c>
      <c r="DR16" s="45">
        <f t="shared" si="5"/>
        <v>229.62134064929296</v>
      </c>
      <c r="DS16" s="45">
        <f t="shared" si="5"/>
        <v>229.62134064929296</v>
      </c>
      <c r="DT16" s="45">
        <f t="shared" si="5"/>
        <v>229.62134064929296</v>
      </c>
      <c r="DU16" s="45">
        <f t="shared" si="5"/>
        <v>229.62134064929296</v>
      </c>
      <c r="DV16" s="45">
        <f t="shared" si="5"/>
        <v>229.62134064929296</v>
      </c>
      <c r="DW16" s="45">
        <f t="shared" si="5"/>
        <v>229.62134064929296</v>
      </c>
      <c r="DX16" s="45">
        <f t="shared" si="5"/>
        <v>229.62134064929296</v>
      </c>
      <c r="DY16" s="45">
        <f t="shared" si="5"/>
        <v>229.62134064929296</v>
      </c>
      <c r="DZ16" s="45">
        <f t="shared" si="5"/>
        <v>229.62134064929296</v>
      </c>
      <c r="EA16" s="45">
        <f t="shared" si="5"/>
        <v>229.62134064929296</v>
      </c>
      <c r="EB16" s="45">
        <f t="shared" si="5"/>
        <v>229.62134064929296</v>
      </c>
      <c r="EC16" s="45">
        <f t="shared" si="5"/>
        <v>229.62134064929296</v>
      </c>
      <c r="ED16" s="45">
        <f t="shared" si="5"/>
        <v>229.62134064929296</v>
      </c>
    </row>
    <row r="17" spans="1:134" ht="12.75">
      <c r="A17" s="9" t="s">
        <v>98</v>
      </c>
      <c r="C17" s="126">
        <f aca="true" t="shared" si="6" ref="C17:AH17">C33+C49</f>
        <v>0.8333333333333333</v>
      </c>
      <c r="D17" s="126">
        <f t="shared" si="6"/>
        <v>1.6666666666666665</v>
      </c>
      <c r="E17" s="126">
        <f t="shared" si="6"/>
        <v>2.5</v>
      </c>
      <c r="F17" s="126">
        <f t="shared" si="6"/>
        <v>3.333333333333333</v>
      </c>
      <c r="G17" s="126">
        <f t="shared" si="6"/>
        <v>4.166666666666666</v>
      </c>
      <c r="H17" s="126">
        <f t="shared" si="6"/>
        <v>5.1327083333333325</v>
      </c>
      <c r="I17" s="126">
        <f t="shared" si="6"/>
        <v>5.966041666666666</v>
      </c>
      <c r="J17" s="126">
        <f t="shared" si="6"/>
        <v>6.799374999999999</v>
      </c>
      <c r="K17" s="126">
        <f t="shared" si="6"/>
        <v>7.632708333333332</v>
      </c>
      <c r="L17" s="126">
        <f t="shared" si="6"/>
        <v>8.466041666666666</v>
      </c>
      <c r="M17" s="126">
        <f t="shared" si="6"/>
        <v>9.299375</v>
      </c>
      <c r="N17" s="126">
        <f t="shared" si="6"/>
        <v>10.498954895833334</v>
      </c>
      <c r="O17" s="126">
        <f t="shared" si="6"/>
        <v>11.832288229166668</v>
      </c>
      <c r="P17" s="126">
        <f t="shared" si="6"/>
        <v>13.165621562500002</v>
      </c>
      <c r="Q17" s="126">
        <f t="shared" si="6"/>
        <v>14.498954895833336</v>
      </c>
      <c r="R17" s="126">
        <f t="shared" si="6"/>
        <v>15.83228822916667</v>
      </c>
      <c r="S17" s="126">
        <f t="shared" si="6"/>
        <v>17.1656215625</v>
      </c>
      <c r="T17" s="126">
        <f t="shared" si="6"/>
        <v>19.188990676927084</v>
      </c>
      <c r="U17" s="126">
        <f t="shared" si="6"/>
        <v>20.522324010260416</v>
      </c>
      <c r="V17" s="126">
        <f t="shared" si="6"/>
        <v>21.855657343593748</v>
      </c>
      <c r="W17" s="126">
        <f t="shared" si="6"/>
        <v>23.18899067692708</v>
      </c>
      <c r="X17" s="126">
        <f t="shared" si="6"/>
        <v>24.522324010260412</v>
      </c>
      <c r="Y17" s="126">
        <f t="shared" si="6"/>
        <v>25.855657343593744</v>
      </c>
      <c r="Z17" s="126">
        <f t="shared" si="6"/>
        <v>28.27442308606059</v>
      </c>
      <c r="AA17" s="126">
        <f t="shared" si="6"/>
        <v>32.822101105312356</v>
      </c>
      <c r="AB17" s="126">
        <f t="shared" si="6"/>
        <v>38.18063675936138</v>
      </c>
      <c r="AC17" s="126">
        <f t="shared" si="6"/>
        <v>45.58128522468499</v>
      </c>
      <c r="AD17" s="126">
        <f t="shared" si="6"/>
        <v>53.41217401124954</v>
      </c>
      <c r="AE17" s="126">
        <f t="shared" si="6"/>
        <v>58.08705925104577</v>
      </c>
      <c r="AF17" s="126">
        <f t="shared" si="6"/>
        <v>66.00669682789929</v>
      </c>
      <c r="AG17" s="126">
        <f t="shared" si="6"/>
        <v>70.63084729411392</v>
      </c>
      <c r="AH17" s="126">
        <f t="shared" si="6"/>
        <v>85.53277460343382</v>
      </c>
      <c r="AI17" s="126">
        <f aca="true" t="shared" si="7" ref="AI17:BN17">AI33+AI49</f>
        <v>91.96122482835708</v>
      </c>
      <c r="AJ17" s="126">
        <f t="shared" si="7"/>
        <v>101.26034922273325</v>
      </c>
      <c r="AK17" s="126">
        <f t="shared" si="7"/>
        <v>114.25645882333153</v>
      </c>
      <c r="AL17" s="126">
        <f t="shared" si="7"/>
        <v>131.9705521547623</v>
      </c>
      <c r="AM17" s="126">
        <f t="shared" si="7"/>
        <v>266.2796196875398</v>
      </c>
      <c r="AN17" s="126">
        <f t="shared" si="7"/>
        <v>276.5729428417236</v>
      </c>
      <c r="AO17" s="126">
        <f t="shared" si="7"/>
        <v>286.91255740667617</v>
      </c>
      <c r="AP17" s="126">
        <f t="shared" si="7"/>
        <v>299.1470675163215</v>
      </c>
      <c r="AQ17" s="126">
        <f t="shared" si="7"/>
        <v>314.9683080142242</v>
      </c>
      <c r="AR17" s="126">
        <f t="shared" si="7"/>
        <v>344.0898442557477</v>
      </c>
      <c r="AS17" s="126">
        <f t="shared" si="7"/>
        <v>364.42252393327556</v>
      </c>
      <c r="AT17" s="126">
        <f t="shared" si="7"/>
        <v>388.04545673776624</v>
      </c>
      <c r="AU17" s="126">
        <f t="shared" si="7"/>
        <v>414.5651348120881</v>
      </c>
      <c r="AV17" s="126">
        <f t="shared" si="7"/>
        <v>442.02533911796695</v>
      </c>
      <c r="AW17" s="126">
        <f t="shared" si="7"/>
        <v>464.9814979915183</v>
      </c>
      <c r="AX17" s="126">
        <f t="shared" si="7"/>
        <v>494.96971275043825</v>
      </c>
      <c r="AY17" s="126">
        <f t="shared" si="7"/>
        <v>519.393725765904</v>
      </c>
      <c r="AZ17" s="126">
        <f t="shared" si="7"/>
        <v>548.7195868955882</v>
      </c>
      <c r="BA17" s="126">
        <f t="shared" si="7"/>
        <v>586.2236625683296</v>
      </c>
      <c r="BB17" s="126">
        <f t="shared" si="7"/>
        <v>621.6101390945266</v>
      </c>
      <c r="BC17" s="126">
        <f t="shared" si="7"/>
        <v>662.762469207017</v>
      </c>
      <c r="BD17" s="126">
        <f t="shared" si="7"/>
        <v>746.3798198464466</v>
      </c>
      <c r="BE17" s="126">
        <f t="shared" si="7"/>
        <v>783.2836108548724</v>
      </c>
      <c r="BF17" s="126">
        <f t="shared" si="7"/>
        <v>815.3394859585374</v>
      </c>
      <c r="BG17" s="126">
        <f t="shared" si="7"/>
        <v>846.5016398339594</v>
      </c>
      <c r="BH17" s="126">
        <f t="shared" si="7"/>
        <v>883.2412781622294</v>
      </c>
      <c r="BI17" s="126">
        <f t="shared" si="7"/>
        <v>909.6084382886135</v>
      </c>
      <c r="BJ17" s="126">
        <f t="shared" si="7"/>
        <v>979.9229767492488</v>
      </c>
      <c r="BK17" s="126">
        <f t="shared" si="7"/>
        <v>1004.14800063</v>
      </c>
      <c r="BL17" s="126">
        <f t="shared" si="7"/>
        <v>1044.959189322778</v>
      </c>
      <c r="BM17" s="126">
        <f t="shared" si="7"/>
        <v>1086.1968077962308</v>
      </c>
      <c r="BN17" s="126">
        <f t="shared" si="7"/>
        <v>1165.1001296555762</v>
      </c>
      <c r="BO17" s="126">
        <f aca="true" t="shared" si="8" ref="BO17:CT17">BO33+BO49</f>
        <v>1254.2592184792006</v>
      </c>
      <c r="BP17" s="126">
        <f t="shared" si="8"/>
        <v>1377.8080062058193</v>
      </c>
      <c r="BQ17" s="126">
        <f t="shared" si="8"/>
        <v>1440.2660548692345</v>
      </c>
      <c r="BR17" s="126">
        <f t="shared" si="8"/>
        <v>1502.988921285515</v>
      </c>
      <c r="BS17" s="126">
        <f t="shared" si="8"/>
        <v>1549.6348516688988</v>
      </c>
      <c r="BT17" s="126">
        <f t="shared" si="8"/>
        <v>1574.1266755031643</v>
      </c>
      <c r="BU17" s="126">
        <f t="shared" si="8"/>
        <v>1597.1138912028111</v>
      </c>
      <c r="BV17" s="126">
        <f t="shared" si="8"/>
        <v>1654.1625270152904</v>
      </c>
      <c r="BW17" s="126">
        <f t="shared" si="8"/>
        <v>1659.5587615096167</v>
      </c>
      <c r="BX17" s="126">
        <f t="shared" si="8"/>
        <v>1664.9729834522573</v>
      </c>
      <c r="BY17" s="126">
        <f t="shared" si="8"/>
        <v>1670.405252801373</v>
      </c>
      <c r="BZ17" s="126">
        <f t="shared" si="8"/>
        <v>1675.8556297149862</v>
      </c>
      <c r="CA17" s="126">
        <f t="shared" si="8"/>
        <v>1681.392468897991</v>
      </c>
      <c r="CB17" s="126">
        <f t="shared" si="8"/>
        <v>1713.470741412297</v>
      </c>
      <c r="CC17" s="126">
        <f t="shared" si="8"/>
        <v>1719.044554376957</v>
      </c>
      <c r="CD17" s="126">
        <f t="shared" si="8"/>
        <v>1724.636946718166</v>
      </c>
      <c r="CE17" s="126">
        <f t="shared" si="8"/>
        <v>1730.2479803671788</v>
      </c>
      <c r="CF17" s="126">
        <f t="shared" si="8"/>
        <v>1730.2479803671788</v>
      </c>
      <c r="CG17" s="126">
        <f t="shared" si="8"/>
        <v>1730.2479803671788</v>
      </c>
      <c r="CH17" s="126">
        <f t="shared" si="8"/>
        <v>1743.852940649294</v>
      </c>
      <c r="CI17" s="126">
        <f t="shared" si="8"/>
        <v>1743.852940649294</v>
      </c>
      <c r="CJ17" s="126">
        <f t="shared" si="8"/>
        <v>1743.852940649294</v>
      </c>
      <c r="CK17" s="126">
        <f t="shared" si="8"/>
        <v>1743.852940649294</v>
      </c>
      <c r="CL17" s="126">
        <f t="shared" si="8"/>
        <v>1743.852940649294</v>
      </c>
      <c r="CM17" s="126">
        <f t="shared" si="8"/>
        <v>1743.852940649294</v>
      </c>
      <c r="CN17" s="126">
        <f t="shared" si="8"/>
        <v>1743.852940649294</v>
      </c>
      <c r="CO17" s="126">
        <f t="shared" si="8"/>
        <v>1743.852940649294</v>
      </c>
      <c r="CP17" s="126">
        <f t="shared" si="8"/>
        <v>1743.852940649294</v>
      </c>
      <c r="CQ17" s="126">
        <f t="shared" si="8"/>
        <v>1743.852940649294</v>
      </c>
      <c r="CR17" s="126">
        <f t="shared" si="8"/>
        <v>1743.852940649294</v>
      </c>
      <c r="CS17" s="126">
        <f t="shared" si="8"/>
        <v>1743.852940649294</v>
      </c>
      <c r="CT17" s="126">
        <f t="shared" si="8"/>
        <v>1743.852940649294</v>
      </c>
      <c r="CU17" s="126">
        <f aca="true" t="shared" si="9" ref="CU17:ED17">CU33+CU49</f>
        <v>1743.852940649294</v>
      </c>
      <c r="CV17" s="126">
        <f t="shared" si="9"/>
        <v>1743.852940649294</v>
      </c>
      <c r="CW17" s="126">
        <f t="shared" si="9"/>
        <v>1743.852940649294</v>
      </c>
      <c r="CX17" s="126">
        <f t="shared" si="9"/>
        <v>1743.852940649294</v>
      </c>
      <c r="CY17" s="126">
        <f t="shared" si="9"/>
        <v>1743.852940649294</v>
      </c>
      <c r="CZ17" s="126">
        <f t="shared" si="9"/>
        <v>1743.852940649294</v>
      </c>
      <c r="DA17" s="126">
        <f t="shared" si="9"/>
        <v>1743.852940649294</v>
      </c>
      <c r="DB17" s="126">
        <f t="shared" si="9"/>
        <v>1743.852940649294</v>
      </c>
      <c r="DC17" s="126">
        <f t="shared" si="9"/>
        <v>1743.852940649294</v>
      </c>
      <c r="DD17" s="126">
        <f t="shared" si="9"/>
        <v>1743.852940649294</v>
      </c>
      <c r="DE17" s="126">
        <f t="shared" si="9"/>
        <v>1743.852940649294</v>
      </c>
      <c r="DF17" s="126">
        <f t="shared" si="9"/>
        <v>1743.852940649294</v>
      </c>
      <c r="DG17" s="126">
        <f t="shared" si="9"/>
        <v>1743.852940649294</v>
      </c>
      <c r="DH17" s="126">
        <f t="shared" si="9"/>
        <v>1743.852940649294</v>
      </c>
      <c r="DI17" s="126">
        <f t="shared" si="9"/>
        <v>1743.852940649294</v>
      </c>
      <c r="DJ17" s="126">
        <f t="shared" si="9"/>
        <v>1743.852940649294</v>
      </c>
      <c r="DK17" s="126">
        <f t="shared" si="9"/>
        <v>1743.852940649294</v>
      </c>
      <c r="DL17" s="126">
        <f t="shared" si="9"/>
        <v>1743.852940649294</v>
      </c>
      <c r="DM17" s="126">
        <f t="shared" si="9"/>
        <v>1743.852940649294</v>
      </c>
      <c r="DN17" s="126">
        <f t="shared" si="9"/>
        <v>1743.852940649294</v>
      </c>
      <c r="DO17" s="126">
        <f t="shared" si="9"/>
        <v>1743.852940649294</v>
      </c>
      <c r="DP17" s="126">
        <f t="shared" si="9"/>
        <v>1743.852940649294</v>
      </c>
      <c r="DQ17" s="126">
        <f t="shared" si="9"/>
        <v>1743.852940649294</v>
      </c>
      <c r="DR17" s="126">
        <f t="shared" si="9"/>
        <v>1743.852940649294</v>
      </c>
      <c r="DS17" s="126">
        <f t="shared" si="9"/>
        <v>1743.852940649294</v>
      </c>
      <c r="DT17" s="126">
        <f t="shared" si="9"/>
        <v>1743.852940649294</v>
      </c>
      <c r="DU17" s="126">
        <f t="shared" si="9"/>
        <v>1743.852940649294</v>
      </c>
      <c r="DV17" s="126">
        <f t="shared" si="9"/>
        <v>1743.852940649294</v>
      </c>
      <c r="DW17" s="126">
        <f t="shared" si="9"/>
        <v>1743.852940649294</v>
      </c>
      <c r="DX17" s="126">
        <f t="shared" si="9"/>
        <v>1743.852940649294</v>
      </c>
      <c r="DY17" s="126">
        <f t="shared" si="9"/>
        <v>1743.852940649294</v>
      </c>
      <c r="DZ17" s="126">
        <f t="shared" si="9"/>
        <v>1743.852940649294</v>
      </c>
      <c r="EA17" s="126">
        <f t="shared" si="9"/>
        <v>1743.852940649294</v>
      </c>
      <c r="EB17" s="126">
        <f t="shared" si="9"/>
        <v>1743.852940649294</v>
      </c>
      <c r="EC17" s="126">
        <f t="shared" si="9"/>
        <v>1743.852940649294</v>
      </c>
      <c r="ED17" s="126">
        <f t="shared" si="9"/>
        <v>1743.852940649294</v>
      </c>
    </row>
    <row r="20" s="111" customFormat="1" ht="12.75"/>
    <row r="21" ht="12.75">
      <c r="A21" s="11" t="s">
        <v>183</v>
      </c>
    </row>
    <row r="23" spans="1:3" ht="12.75">
      <c r="A23" s="11" t="s">
        <v>142</v>
      </c>
      <c r="C23" s="194">
        <f>C7</f>
        <v>43009</v>
      </c>
    </row>
    <row r="24" spans="1:134" ht="12.75">
      <c r="A24" s="11" t="s">
        <v>184</v>
      </c>
      <c r="B24" s="11"/>
      <c r="C24" s="196">
        <f>'III. Input Tab'!$C$23</f>
        <v>0.091</v>
      </c>
      <c r="D24" s="196">
        <f>'III. Input Tab'!$C$23</f>
        <v>0.091</v>
      </c>
      <c r="E24" s="196">
        <f>'III. Input Tab'!$C$23</f>
        <v>0.091</v>
      </c>
      <c r="F24" s="196">
        <f>'III. Input Tab'!$C$23</f>
        <v>0.091</v>
      </c>
      <c r="G24" s="196">
        <f>'III. Input Tab'!$C$23</f>
        <v>0.091</v>
      </c>
      <c r="H24" s="196">
        <f>'III. Input Tab'!$C$23</f>
        <v>0.091</v>
      </c>
      <c r="I24" s="196">
        <f>'III. Input Tab'!$C$23</f>
        <v>0.091</v>
      </c>
      <c r="J24" s="196">
        <f>'III. Input Tab'!$C$23</f>
        <v>0.091</v>
      </c>
      <c r="K24" s="196">
        <f>'III. Input Tab'!$C$23</f>
        <v>0.091</v>
      </c>
      <c r="L24" s="196">
        <f>'III. Input Tab'!$C$23</f>
        <v>0.091</v>
      </c>
      <c r="M24" s="196">
        <f>'III. Input Tab'!$C$23</f>
        <v>0.091</v>
      </c>
      <c r="N24" s="196">
        <f>'III. Input Tab'!$C$23</f>
        <v>0.091</v>
      </c>
      <c r="O24" s="196">
        <f>'III. Input Tab'!$D$23</f>
        <v>0.091</v>
      </c>
      <c r="P24" s="196">
        <f>'III. Input Tab'!$D$23</f>
        <v>0.091</v>
      </c>
      <c r="Q24" s="196">
        <f>'III. Input Tab'!$D$23</f>
        <v>0.091</v>
      </c>
      <c r="R24" s="196">
        <f>'III. Input Tab'!$D$23</f>
        <v>0.091</v>
      </c>
      <c r="S24" s="196">
        <f>'III. Input Tab'!$D$23</f>
        <v>0.091</v>
      </c>
      <c r="T24" s="196">
        <f>'III. Input Tab'!$D$23</f>
        <v>0.091</v>
      </c>
      <c r="U24" s="196">
        <f>'III. Input Tab'!$D$23</f>
        <v>0.091</v>
      </c>
      <c r="V24" s="196">
        <f>'III. Input Tab'!$D$23</f>
        <v>0.091</v>
      </c>
      <c r="W24" s="196">
        <f>'III. Input Tab'!$D$23</f>
        <v>0.091</v>
      </c>
      <c r="X24" s="196">
        <f>'III. Input Tab'!$D$23</f>
        <v>0.091</v>
      </c>
      <c r="Y24" s="196">
        <f>'III. Input Tab'!$D$23</f>
        <v>0.091</v>
      </c>
      <c r="Z24" s="196">
        <f>'III. Input Tab'!$D$23</f>
        <v>0.091</v>
      </c>
      <c r="AA24" s="196">
        <f>'III. Input Tab'!$E$23</f>
        <v>0.091</v>
      </c>
      <c r="AB24" s="196">
        <f>'III. Input Tab'!$E$23</f>
        <v>0.091</v>
      </c>
      <c r="AC24" s="196">
        <f>'III. Input Tab'!$E$23</f>
        <v>0.091</v>
      </c>
      <c r="AD24" s="196">
        <f>'III. Input Tab'!$E$23</f>
        <v>0.091</v>
      </c>
      <c r="AE24" s="196">
        <f>'III. Input Tab'!$E$23</f>
        <v>0.091</v>
      </c>
      <c r="AF24" s="196">
        <f>'III. Input Tab'!$E$23</f>
        <v>0.091</v>
      </c>
      <c r="AG24" s="196">
        <f>'III. Input Tab'!$E$23</f>
        <v>0.091</v>
      </c>
      <c r="AH24" s="196">
        <f>'III. Input Tab'!$E$23</f>
        <v>0.091</v>
      </c>
      <c r="AI24" s="196">
        <f>'III. Input Tab'!$E$23</f>
        <v>0.091</v>
      </c>
      <c r="AJ24" s="196">
        <f>'III. Input Tab'!$E$23</f>
        <v>0.091</v>
      </c>
      <c r="AK24" s="196">
        <f>'III. Input Tab'!$E$23</f>
        <v>0.091</v>
      </c>
      <c r="AL24" s="196">
        <f>'III. Input Tab'!$E$23</f>
        <v>0.091</v>
      </c>
      <c r="AM24" s="196">
        <f>'III. Input Tab'!$F$23</f>
        <v>0.094</v>
      </c>
      <c r="AN24" s="196">
        <f>'III. Input Tab'!$F$23</f>
        <v>0.094</v>
      </c>
      <c r="AO24" s="196">
        <f>'III. Input Tab'!$F$23</f>
        <v>0.094</v>
      </c>
      <c r="AP24" s="196">
        <f>'III. Input Tab'!$F$23</f>
        <v>0.094</v>
      </c>
      <c r="AQ24" s="196">
        <f>'III. Input Tab'!$F$23</f>
        <v>0.094</v>
      </c>
      <c r="AR24" s="196">
        <f>'III. Input Tab'!$F$23</f>
        <v>0.094</v>
      </c>
      <c r="AS24" s="196">
        <f>'III. Input Tab'!$F$23</f>
        <v>0.094</v>
      </c>
      <c r="AT24" s="196">
        <f>'III. Input Tab'!$F$23</f>
        <v>0.094</v>
      </c>
      <c r="AU24" s="196">
        <f>'III. Input Tab'!$F$23</f>
        <v>0.094</v>
      </c>
      <c r="AV24" s="196">
        <f>'III. Input Tab'!$F$23</f>
        <v>0.094</v>
      </c>
      <c r="AW24" s="196">
        <f>'III. Input Tab'!$F$23</f>
        <v>0.094</v>
      </c>
      <c r="AX24" s="196">
        <f>'III. Input Tab'!$F$23</f>
        <v>0.094</v>
      </c>
      <c r="AY24" s="196">
        <f>'III. Input Tab'!$G$23</f>
        <v>0.1008</v>
      </c>
      <c r="AZ24" s="196">
        <f>'III. Input Tab'!$G$23</f>
        <v>0.1008</v>
      </c>
      <c r="BA24" s="196">
        <f>'III. Input Tab'!$G$23</f>
        <v>0.1008</v>
      </c>
      <c r="BB24" s="196">
        <f>'III. Input Tab'!$G$23</f>
        <v>0.1008</v>
      </c>
      <c r="BC24" s="196">
        <f>'III. Input Tab'!$G$23</f>
        <v>0.1008</v>
      </c>
      <c r="BD24" s="196">
        <f>'III. Input Tab'!$G$23</f>
        <v>0.1008</v>
      </c>
      <c r="BE24" s="196">
        <f>'III. Input Tab'!$G$23</f>
        <v>0.1008</v>
      </c>
      <c r="BF24" s="196">
        <f>'III. Input Tab'!$G$23</f>
        <v>0.1008</v>
      </c>
      <c r="BG24" s="196">
        <f>'III. Input Tab'!$G$23</f>
        <v>0.1008</v>
      </c>
      <c r="BH24" s="196">
        <f>'III. Input Tab'!$G$23</f>
        <v>0.1008</v>
      </c>
      <c r="BI24" s="196">
        <f>'III. Input Tab'!$G$23</f>
        <v>0.1008</v>
      </c>
      <c r="BJ24" s="196">
        <f>'III. Input Tab'!$G$23</f>
        <v>0.1008</v>
      </c>
      <c r="BK24" s="196">
        <f>'III. Input Tab'!$H$23</f>
        <v>0.1053</v>
      </c>
      <c r="BL24" s="196">
        <f>'III. Input Tab'!$H$23</f>
        <v>0.1053</v>
      </c>
      <c r="BM24" s="196">
        <f>'III. Input Tab'!$H$23</f>
        <v>0.1053</v>
      </c>
      <c r="BN24" s="196">
        <f>'III. Input Tab'!$H$23</f>
        <v>0.1053</v>
      </c>
      <c r="BO24" s="196">
        <f>'III. Input Tab'!$H$23</f>
        <v>0.1053</v>
      </c>
      <c r="BP24" s="196">
        <f>'III. Input Tab'!$H$23</f>
        <v>0.1053</v>
      </c>
      <c r="BQ24" s="196">
        <f>'III. Input Tab'!$H$23</f>
        <v>0.1053</v>
      </c>
      <c r="BR24" s="196">
        <f>'III. Input Tab'!$H$23</f>
        <v>0.1053</v>
      </c>
      <c r="BS24" s="196">
        <f>'III. Input Tab'!$H$23</f>
        <v>0.1053</v>
      </c>
      <c r="BT24" s="196">
        <f>'III. Input Tab'!$H$23</f>
        <v>0.1053</v>
      </c>
      <c r="BU24" s="196">
        <f>'III. Input Tab'!$H$23</f>
        <v>0.1053</v>
      </c>
      <c r="BV24" s="196">
        <f>'III. Input Tab'!$H$23</f>
        <v>0.1053</v>
      </c>
      <c r="BW24" s="196">
        <f>'III. Input Tab'!$I$23</f>
        <v>0.1068</v>
      </c>
      <c r="BX24" s="196">
        <f>'III. Input Tab'!$I$23</f>
        <v>0.1068</v>
      </c>
      <c r="BY24" s="196">
        <f>'III. Input Tab'!$I$23</f>
        <v>0.1068</v>
      </c>
      <c r="BZ24" s="196">
        <f>'III. Input Tab'!$I$23</f>
        <v>0.1068</v>
      </c>
      <c r="CA24" s="196">
        <f>'III. Input Tab'!$I$23</f>
        <v>0.1068</v>
      </c>
      <c r="CB24" s="196">
        <f>'III. Input Tab'!$I$23</f>
        <v>0.1068</v>
      </c>
      <c r="CC24" s="196">
        <f>'III. Input Tab'!$I$23</f>
        <v>0.1068</v>
      </c>
      <c r="CD24" s="196">
        <f>'III. Input Tab'!$I$23</f>
        <v>0.1068</v>
      </c>
      <c r="CE24" s="196">
        <f>'III. Input Tab'!$I$23</f>
        <v>0.1068</v>
      </c>
      <c r="CF24" s="196">
        <f>'III. Input Tab'!$I$23</f>
        <v>0.1068</v>
      </c>
      <c r="CG24" s="196">
        <f>'III. Input Tab'!$I$23</f>
        <v>0.1068</v>
      </c>
      <c r="CH24" s="196">
        <f>'III. Input Tab'!$I$23</f>
        <v>0.1068</v>
      </c>
      <c r="CI24" s="196">
        <f>'III. Input Tab'!$J$23</f>
        <v>0.1068</v>
      </c>
      <c r="CJ24" s="196">
        <f>'III. Input Tab'!$J$23</f>
        <v>0.1068</v>
      </c>
      <c r="CK24" s="196">
        <f>'III. Input Tab'!$J$23</f>
        <v>0.1068</v>
      </c>
      <c r="CL24" s="196">
        <f>'III. Input Tab'!$J$23</f>
        <v>0.1068</v>
      </c>
      <c r="CM24" s="196">
        <f>'III. Input Tab'!$J$23</f>
        <v>0.1068</v>
      </c>
      <c r="CN24" s="196">
        <f>'III. Input Tab'!$J$23</f>
        <v>0.1068</v>
      </c>
      <c r="CO24" s="196">
        <f>'III. Input Tab'!$J$23</f>
        <v>0.1068</v>
      </c>
      <c r="CP24" s="196">
        <f>'III. Input Tab'!$J$23</f>
        <v>0.1068</v>
      </c>
      <c r="CQ24" s="196">
        <f>'III. Input Tab'!$J$23</f>
        <v>0.1068</v>
      </c>
      <c r="CR24" s="196">
        <f>'III. Input Tab'!$J$23</f>
        <v>0.1068</v>
      </c>
      <c r="CS24" s="196">
        <f>'III. Input Tab'!$J$23</f>
        <v>0.1068</v>
      </c>
      <c r="CT24" s="196">
        <f>'III. Input Tab'!$J$23</f>
        <v>0.1068</v>
      </c>
      <c r="CU24" s="196">
        <f>'III. Input Tab'!$K$23</f>
        <v>0.1068</v>
      </c>
      <c r="CV24" s="196">
        <f>'III. Input Tab'!$K$23</f>
        <v>0.1068</v>
      </c>
      <c r="CW24" s="196">
        <f>'III. Input Tab'!$K$23</f>
        <v>0.1068</v>
      </c>
      <c r="CX24" s="196">
        <f>'III. Input Tab'!$K$23</f>
        <v>0.1068</v>
      </c>
      <c r="CY24" s="196">
        <f>'III. Input Tab'!$K$23</f>
        <v>0.1068</v>
      </c>
      <c r="CZ24" s="196">
        <f>'III. Input Tab'!$K$23</f>
        <v>0.1068</v>
      </c>
      <c r="DA24" s="196">
        <f>'III. Input Tab'!$K$23</f>
        <v>0.1068</v>
      </c>
      <c r="DB24" s="196">
        <f>'III. Input Tab'!$K$23</f>
        <v>0.1068</v>
      </c>
      <c r="DC24" s="196">
        <f>'III. Input Tab'!$K$23</f>
        <v>0.1068</v>
      </c>
      <c r="DD24" s="196">
        <f>'III. Input Tab'!$K$23</f>
        <v>0.1068</v>
      </c>
      <c r="DE24" s="196">
        <f>'III. Input Tab'!$K$23</f>
        <v>0.1068</v>
      </c>
      <c r="DF24" s="196">
        <f>'III. Input Tab'!$K$23</f>
        <v>0.1068</v>
      </c>
      <c r="DG24" s="196">
        <f>'III. Input Tab'!$L$23</f>
        <v>0.1068</v>
      </c>
      <c r="DH24" s="196">
        <f>'III. Input Tab'!$L$23</f>
        <v>0.1068</v>
      </c>
      <c r="DI24" s="196">
        <f>'III. Input Tab'!$L$23</f>
        <v>0.1068</v>
      </c>
      <c r="DJ24" s="196">
        <f>'III. Input Tab'!$L$23</f>
        <v>0.1068</v>
      </c>
      <c r="DK24" s="196">
        <f>'III. Input Tab'!$L$23</f>
        <v>0.1068</v>
      </c>
      <c r="DL24" s="196">
        <f>'III. Input Tab'!$L$23</f>
        <v>0.1068</v>
      </c>
      <c r="DM24" s="196">
        <f>'III. Input Tab'!$L$23</f>
        <v>0.1068</v>
      </c>
      <c r="DN24" s="196">
        <f>'III. Input Tab'!$L$23</f>
        <v>0.1068</v>
      </c>
      <c r="DO24" s="196">
        <f>'III. Input Tab'!$L$23</f>
        <v>0.1068</v>
      </c>
      <c r="DP24" s="196">
        <f>'III. Input Tab'!$L$23</f>
        <v>0.1068</v>
      </c>
      <c r="DQ24" s="196">
        <f>'III. Input Tab'!$L$23</f>
        <v>0.1068</v>
      </c>
      <c r="DR24" s="196">
        <f>'III. Input Tab'!$L$23</f>
        <v>0.1068</v>
      </c>
      <c r="DS24" s="196">
        <f>'III. Input Tab'!$M$23</f>
        <v>0.1068</v>
      </c>
      <c r="DT24" s="196">
        <f>'III. Input Tab'!$M$23</f>
        <v>0.1068</v>
      </c>
      <c r="DU24" s="196">
        <f>'III. Input Tab'!$M$23</f>
        <v>0.1068</v>
      </c>
      <c r="DV24" s="196">
        <f>'III. Input Tab'!$M$23</f>
        <v>0.1068</v>
      </c>
      <c r="DW24" s="196">
        <f>'III. Input Tab'!$M$23</f>
        <v>0.1068</v>
      </c>
      <c r="DX24" s="196">
        <f>'III. Input Tab'!$M$23</f>
        <v>0.1068</v>
      </c>
      <c r="DY24" s="196">
        <f>'III. Input Tab'!$M$23</f>
        <v>0.1068</v>
      </c>
      <c r="DZ24" s="196">
        <f>'III. Input Tab'!$M$23</f>
        <v>0.1068</v>
      </c>
      <c r="EA24" s="196">
        <f>'III. Input Tab'!$M$23</f>
        <v>0.1068</v>
      </c>
      <c r="EB24" s="196">
        <f>'III. Input Tab'!$M$23</f>
        <v>0.1068</v>
      </c>
      <c r="EC24" s="196">
        <f>'III. Input Tab'!$M$23</f>
        <v>0.1068</v>
      </c>
      <c r="ED24" s="196">
        <f>'III. Input Tab'!$M$23</f>
        <v>0.1068</v>
      </c>
    </row>
    <row r="25" spans="14:26" ht="12.75">
      <c r="N25" s="44"/>
      <c r="Z25" s="44"/>
    </row>
    <row r="26" spans="3:134" ht="12.75">
      <c r="C26" s="135">
        <v>40544</v>
      </c>
      <c r="D26" s="136">
        <v>40575</v>
      </c>
      <c r="E26" s="136">
        <v>40603</v>
      </c>
      <c r="F26" s="136">
        <v>40634</v>
      </c>
      <c r="G26" s="136">
        <v>40664</v>
      </c>
      <c r="H26" s="136">
        <v>40695</v>
      </c>
      <c r="I26" s="136">
        <v>40725</v>
      </c>
      <c r="J26" s="136">
        <v>40756</v>
      </c>
      <c r="K26" s="136">
        <v>40787</v>
      </c>
      <c r="L26" s="136">
        <v>40817</v>
      </c>
      <c r="M26" s="136">
        <v>40848</v>
      </c>
      <c r="N26" s="137">
        <v>40878</v>
      </c>
      <c r="O26" s="135">
        <v>40909</v>
      </c>
      <c r="P26" s="136">
        <v>40940</v>
      </c>
      <c r="Q26" s="136">
        <v>40969</v>
      </c>
      <c r="R26" s="136">
        <v>41000</v>
      </c>
      <c r="S26" s="136">
        <v>41030</v>
      </c>
      <c r="T26" s="136">
        <v>41061</v>
      </c>
      <c r="U26" s="136">
        <v>41091</v>
      </c>
      <c r="V26" s="136">
        <v>41122</v>
      </c>
      <c r="W26" s="136">
        <v>41153</v>
      </c>
      <c r="X26" s="136">
        <v>41183</v>
      </c>
      <c r="Y26" s="136">
        <v>41214</v>
      </c>
      <c r="Z26" s="137">
        <v>41244</v>
      </c>
      <c r="AA26" s="135">
        <v>41275</v>
      </c>
      <c r="AB26" s="136">
        <v>41306</v>
      </c>
      <c r="AC26" s="136">
        <v>41334</v>
      </c>
      <c r="AD26" s="136">
        <v>41365</v>
      </c>
      <c r="AE26" s="136">
        <v>41395</v>
      </c>
      <c r="AF26" s="136">
        <v>41426</v>
      </c>
      <c r="AG26" s="136">
        <v>41456</v>
      </c>
      <c r="AH26" s="136">
        <v>41487</v>
      </c>
      <c r="AI26" s="136">
        <v>41518</v>
      </c>
      <c r="AJ26" s="136">
        <v>41548</v>
      </c>
      <c r="AK26" s="136">
        <v>41579</v>
      </c>
      <c r="AL26" s="137">
        <v>41609</v>
      </c>
      <c r="AM26" s="135">
        <v>41640</v>
      </c>
      <c r="AN26" s="136">
        <v>41671</v>
      </c>
      <c r="AO26" s="136">
        <v>41699</v>
      </c>
      <c r="AP26" s="136">
        <v>41730</v>
      </c>
      <c r="AQ26" s="136">
        <v>41760</v>
      </c>
      <c r="AR26" s="136">
        <v>41791</v>
      </c>
      <c r="AS26" s="136">
        <v>41821</v>
      </c>
      <c r="AT26" s="136">
        <v>41852</v>
      </c>
      <c r="AU26" s="136">
        <v>41883</v>
      </c>
      <c r="AV26" s="136">
        <v>41913</v>
      </c>
      <c r="AW26" s="136">
        <v>41944</v>
      </c>
      <c r="AX26" s="137">
        <v>41974</v>
      </c>
      <c r="AY26" s="135">
        <v>42005</v>
      </c>
      <c r="AZ26" s="136">
        <v>42036</v>
      </c>
      <c r="BA26" s="136">
        <v>42064</v>
      </c>
      <c r="BB26" s="136">
        <v>42095</v>
      </c>
      <c r="BC26" s="136">
        <v>42125</v>
      </c>
      <c r="BD26" s="136">
        <v>42156</v>
      </c>
      <c r="BE26" s="136">
        <v>42186</v>
      </c>
      <c r="BF26" s="136">
        <v>42217</v>
      </c>
      <c r="BG26" s="136">
        <v>42248</v>
      </c>
      <c r="BH26" s="136">
        <v>42278</v>
      </c>
      <c r="BI26" s="136">
        <v>42309</v>
      </c>
      <c r="BJ26" s="137">
        <v>42339</v>
      </c>
      <c r="BK26" s="135">
        <v>42370</v>
      </c>
      <c r="BL26" s="136">
        <v>42401</v>
      </c>
      <c r="BM26" s="136">
        <v>42430</v>
      </c>
      <c r="BN26" s="136">
        <v>42461</v>
      </c>
      <c r="BO26" s="136">
        <v>42491</v>
      </c>
      <c r="BP26" s="136">
        <v>42522</v>
      </c>
      <c r="BQ26" s="136">
        <v>42552</v>
      </c>
      <c r="BR26" s="136">
        <v>42583</v>
      </c>
      <c r="BS26" s="136">
        <v>42614</v>
      </c>
      <c r="BT26" s="136">
        <v>42644</v>
      </c>
      <c r="BU26" s="136">
        <v>42675</v>
      </c>
      <c r="BV26" s="137">
        <v>42705</v>
      </c>
      <c r="BW26" s="135">
        <v>42736</v>
      </c>
      <c r="BX26" s="136">
        <v>42767</v>
      </c>
      <c r="BY26" s="136">
        <v>42795</v>
      </c>
      <c r="BZ26" s="136">
        <v>42826</v>
      </c>
      <c r="CA26" s="136">
        <v>42856</v>
      </c>
      <c r="CB26" s="136">
        <v>42887</v>
      </c>
      <c r="CC26" s="136">
        <v>42917</v>
      </c>
      <c r="CD26" s="136">
        <v>42948</v>
      </c>
      <c r="CE26" s="136">
        <v>42979</v>
      </c>
      <c r="CF26" s="136">
        <v>43009</v>
      </c>
      <c r="CG26" s="136">
        <v>43040</v>
      </c>
      <c r="CH26" s="137">
        <v>43070</v>
      </c>
      <c r="CI26" s="136">
        <v>43101</v>
      </c>
      <c r="CJ26" s="136">
        <v>43132</v>
      </c>
      <c r="CK26" s="136">
        <v>43160</v>
      </c>
      <c r="CL26" s="136">
        <v>43191</v>
      </c>
      <c r="CM26" s="136">
        <v>43221</v>
      </c>
      <c r="CN26" s="136">
        <v>43252</v>
      </c>
      <c r="CO26" s="136">
        <v>43282</v>
      </c>
      <c r="CP26" s="136">
        <v>43313</v>
      </c>
      <c r="CQ26" s="136">
        <v>43344</v>
      </c>
      <c r="CR26" s="136">
        <v>43374</v>
      </c>
      <c r="CS26" s="136">
        <v>43405</v>
      </c>
      <c r="CT26" s="136">
        <v>43435</v>
      </c>
      <c r="CU26" s="135">
        <v>43466</v>
      </c>
      <c r="CV26" s="136">
        <v>43497</v>
      </c>
      <c r="CW26" s="136">
        <v>43525</v>
      </c>
      <c r="CX26" s="136">
        <v>43556</v>
      </c>
      <c r="CY26" s="136">
        <v>43586</v>
      </c>
      <c r="CZ26" s="136">
        <v>43617</v>
      </c>
      <c r="DA26" s="136">
        <v>43647</v>
      </c>
      <c r="DB26" s="136">
        <v>43678</v>
      </c>
      <c r="DC26" s="136">
        <v>43709</v>
      </c>
      <c r="DD26" s="136">
        <v>43739</v>
      </c>
      <c r="DE26" s="136">
        <v>43770</v>
      </c>
      <c r="DF26" s="137">
        <v>43800</v>
      </c>
      <c r="DG26" s="136">
        <v>43831</v>
      </c>
      <c r="DH26" s="136">
        <v>43862</v>
      </c>
      <c r="DI26" s="136">
        <v>43891</v>
      </c>
      <c r="DJ26" s="136">
        <v>43922</v>
      </c>
      <c r="DK26" s="136">
        <v>43952</v>
      </c>
      <c r="DL26" s="136">
        <v>43983</v>
      </c>
      <c r="DM26" s="136">
        <v>44013</v>
      </c>
      <c r="DN26" s="136">
        <v>44044</v>
      </c>
      <c r="DO26" s="136">
        <v>44075</v>
      </c>
      <c r="DP26" s="136">
        <v>44105</v>
      </c>
      <c r="DQ26" s="136">
        <v>44136</v>
      </c>
      <c r="DR26" s="136">
        <v>44166</v>
      </c>
      <c r="DS26" s="135">
        <v>44197</v>
      </c>
      <c r="DT26" s="136">
        <v>44228</v>
      </c>
      <c r="DU26" s="136">
        <v>44256</v>
      </c>
      <c r="DV26" s="136">
        <v>44287</v>
      </c>
      <c r="DW26" s="136">
        <v>44317</v>
      </c>
      <c r="DX26" s="136">
        <v>44348</v>
      </c>
      <c r="DY26" s="136">
        <v>44378</v>
      </c>
      <c r="DZ26" s="136">
        <v>44409</v>
      </c>
      <c r="EA26" s="136">
        <v>44440</v>
      </c>
      <c r="EB26" s="136">
        <v>44470</v>
      </c>
      <c r="EC26" s="136">
        <v>44501</v>
      </c>
      <c r="ED26" s="137">
        <v>44531</v>
      </c>
    </row>
    <row r="27" spans="1:134" ht="12.75">
      <c r="A27" s="9" t="s">
        <v>196</v>
      </c>
      <c r="C27" s="109">
        <f aca="true" t="shared" si="10" ref="C27:AK27">C11-C44</f>
        <v>0.8333333333333333</v>
      </c>
      <c r="D27" s="109">
        <f t="shared" si="10"/>
        <v>0.8333333333333333</v>
      </c>
      <c r="E27" s="109">
        <f t="shared" si="10"/>
        <v>0.8333333333333333</v>
      </c>
      <c r="F27" s="109">
        <f t="shared" si="10"/>
        <v>0.8333333333333333</v>
      </c>
      <c r="G27" s="109">
        <f t="shared" si="10"/>
        <v>0.8333333333333333</v>
      </c>
      <c r="H27" s="109">
        <f t="shared" si="10"/>
        <v>0.8333333333333333</v>
      </c>
      <c r="I27" s="109">
        <f t="shared" si="10"/>
        <v>0.8333333333333333</v>
      </c>
      <c r="J27" s="109">
        <f t="shared" si="10"/>
        <v>0.8333333333333333</v>
      </c>
      <c r="K27" s="109">
        <f t="shared" si="10"/>
        <v>0.8333333333333333</v>
      </c>
      <c r="L27" s="109">
        <f t="shared" si="10"/>
        <v>0.8333333333333333</v>
      </c>
      <c r="M27" s="109">
        <f t="shared" si="10"/>
        <v>0.8333333333333333</v>
      </c>
      <c r="N27" s="109">
        <f t="shared" si="10"/>
        <v>0.8333333333333333</v>
      </c>
      <c r="O27" s="109">
        <f t="shared" si="10"/>
        <v>1.3333333333333335</v>
      </c>
      <c r="P27" s="109">
        <f t="shared" si="10"/>
        <v>1.3333333333333335</v>
      </c>
      <c r="Q27" s="109">
        <f t="shared" si="10"/>
        <v>1.3333333333333335</v>
      </c>
      <c r="R27" s="109">
        <f t="shared" si="10"/>
        <v>1.3333333333333335</v>
      </c>
      <c r="S27" s="109">
        <f t="shared" si="10"/>
        <v>1.3333333333333335</v>
      </c>
      <c r="T27" s="109">
        <f t="shared" si="10"/>
        <v>1.3333333333333335</v>
      </c>
      <c r="U27" s="109">
        <f t="shared" si="10"/>
        <v>1.3333333333333335</v>
      </c>
      <c r="V27" s="109">
        <f t="shared" si="10"/>
        <v>1.3333333333333335</v>
      </c>
      <c r="W27" s="109">
        <f t="shared" si="10"/>
        <v>1.3333333333333335</v>
      </c>
      <c r="X27" s="109">
        <f t="shared" si="10"/>
        <v>1.3333333333333335</v>
      </c>
      <c r="Y27" s="109">
        <f t="shared" si="10"/>
        <v>1.3333333333333335</v>
      </c>
      <c r="Z27" s="109">
        <f t="shared" si="10"/>
        <v>1.3333333333333335</v>
      </c>
      <c r="AA27" s="109">
        <f t="shared" si="10"/>
        <v>4.547678019251764</v>
      </c>
      <c r="AB27" s="109">
        <f t="shared" si="10"/>
        <v>5.358535654049018</v>
      </c>
      <c r="AC27" s="109">
        <f t="shared" si="10"/>
        <v>7.400648465323613</v>
      </c>
      <c r="AD27" s="109">
        <f t="shared" si="10"/>
        <v>7.8308887865645485</v>
      </c>
      <c r="AE27" s="109">
        <f t="shared" si="10"/>
        <v>4.674885239796235</v>
      </c>
      <c r="AF27" s="109">
        <f t="shared" si="10"/>
        <v>5.706240360796998</v>
      </c>
      <c r="AG27" s="109">
        <f t="shared" si="10"/>
        <v>4.624150466214631</v>
      </c>
      <c r="AH27" s="109">
        <f t="shared" si="10"/>
        <v>14.901927309319898</v>
      </c>
      <c r="AI27" s="109">
        <f t="shared" si="10"/>
        <v>6.428450224923253</v>
      </c>
      <c r="AJ27" s="109">
        <f t="shared" si="10"/>
        <v>9.29912439437618</v>
      </c>
      <c r="AK27" s="109">
        <f t="shared" si="10"/>
        <v>12.996109600598269</v>
      </c>
      <c r="AL27" s="109">
        <f>AL11-AL44</f>
        <v>13.231361478785585</v>
      </c>
      <c r="AM27" s="45">
        <v>0</v>
      </c>
      <c r="AN27" s="45">
        <v>0</v>
      </c>
      <c r="AO27" s="45">
        <v>0</v>
      </c>
      <c r="AP27" s="45">
        <v>0</v>
      </c>
      <c r="AQ27" s="45">
        <v>0</v>
      </c>
      <c r="AR27" s="45">
        <v>0</v>
      </c>
      <c r="AS27" s="45">
        <v>0</v>
      </c>
      <c r="AT27" s="45">
        <v>0</v>
      </c>
      <c r="AU27" s="45">
        <v>0</v>
      </c>
      <c r="AV27" s="45">
        <v>0</v>
      </c>
      <c r="AW27" s="45">
        <v>1.3212857274060918</v>
      </c>
      <c r="AX27" s="45">
        <v>2.462317523473522</v>
      </c>
      <c r="AY27" s="45">
        <v>7.327246733456108</v>
      </c>
      <c r="AZ27" s="45">
        <v>8.797816821194317</v>
      </c>
      <c r="BA27" s="45">
        <v>11.251365621903904</v>
      </c>
      <c r="BB27" s="45">
        <v>10.615887469932263</v>
      </c>
      <c r="BC27" s="45">
        <v>12.345806189145716</v>
      </c>
      <c r="BD27" s="45">
        <v>15.87564354334179</v>
      </c>
      <c r="BE27" s="45">
        <v>11.071505771363807</v>
      </c>
      <c r="BF27" s="45">
        <v>9.616689100568948</v>
      </c>
      <c r="BG27" s="45">
        <v>9.348632836472166</v>
      </c>
      <c r="BH27" s="45">
        <v>11.021957609438235</v>
      </c>
      <c r="BI27" s="45">
        <v>7.910035379259613</v>
      </c>
      <c r="BJ27" s="45">
        <v>8.054715574107494</v>
      </c>
      <c r="BK27" s="45">
        <v>7.2675653076252775</v>
      </c>
      <c r="BL27" s="45">
        <v>12.243516417709628</v>
      </c>
      <c r="BM27" s="45">
        <v>12.371284936297748</v>
      </c>
      <c r="BN27" s="45">
        <v>23.671369083177044</v>
      </c>
      <c r="BO27" s="45">
        <v>26.74722788861321</v>
      </c>
      <c r="BP27" s="45">
        <v>18.973286625471445</v>
      </c>
      <c r="BQ27" s="45">
        <v>18.73790365708065</v>
      </c>
      <c r="BR27" s="45">
        <v>18.816855931225415</v>
      </c>
      <c r="BS27" s="45">
        <v>13.993630798665167</v>
      </c>
      <c r="BT27" s="45">
        <v>7.3475352331661234</v>
      </c>
      <c r="BU27" s="45">
        <v>6.896160027045981</v>
      </c>
      <c r="BV27" s="45">
        <v>0</v>
      </c>
      <c r="BW27" s="45">
        <v>0</v>
      </c>
      <c r="BX27" s="45">
        <v>0</v>
      </c>
      <c r="BY27" s="45">
        <v>0</v>
      </c>
      <c r="BZ27" s="45">
        <v>0</v>
      </c>
      <c r="CA27" s="45">
        <v>-20.488303903871937</v>
      </c>
      <c r="CB27" s="45">
        <v>0</v>
      </c>
      <c r="CC27" s="45">
        <v>0</v>
      </c>
      <c r="CD27" s="45">
        <v>0</v>
      </c>
      <c r="CE27" s="45">
        <v>0</v>
      </c>
      <c r="CF27" s="45">
        <v>0</v>
      </c>
      <c r="CG27" s="45">
        <v>0</v>
      </c>
      <c r="CH27" s="45">
        <v>0</v>
      </c>
      <c r="CI27" s="45">
        <v>0</v>
      </c>
      <c r="CJ27" s="45">
        <v>0</v>
      </c>
      <c r="CK27" s="45">
        <v>0</v>
      </c>
      <c r="CL27" s="45">
        <v>0</v>
      </c>
      <c r="CM27" s="45">
        <v>0</v>
      </c>
      <c r="CN27" s="45">
        <v>0</v>
      </c>
      <c r="CO27" s="45">
        <v>0</v>
      </c>
      <c r="CP27" s="45">
        <v>0</v>
      </c>
      <c r="CQ27" s="45">
        <v>0</v>
      </c>
      <c r="CR27" s="45">
        <v>0</v>
      </c>
      <c r="CS27" s="45">
        <v>0</v>
      </c>
      <c r="CT27" s="45">
        <v>0</v>
      </c>
      <c r="CV27" s="109"/>
      <c r="CW27" s="109"/>
      <c r="CX27" s="109"/>
      <c r="CY27" s="109"/>
      <c r="CZ27" s="109"/>
      <c r="DA27" s="109"/>
      <c r="DB27" s="109"/>
      <c r="DC27" s="109"/>
      <c r="DD27" s="109"/>
      <c r="DE27" s="109"/>
      <c r="DF27" s="109"/>
      <c r="DG27" s="109"/>
      <c r="DH27" s="109"/>
      <c r="DI27" s="109"/>
      <c r="DJ27" s="109"/>
      <c r="DK27" s="109"/>
      <c r="DL27" s="109"/>
      <c r="DM27" s="109"/>
      <c r="DN27" s="109"/>
      <c r="DO27" s="109"/>
      <c r="DP27" s="109"/>
      <c r="DQ27" s="109"/>
      <c r="DR27" s="109"/>
      <c r="DS27" s="109"/>
      <c r="DT27" s="109"/>
      <c r="DU27" s="109"/>
      <c r="DV27" s="109"/>
      <c r="DW27" s="109"/>
      <c r="DX27" s="109"/>
      <c r="DY27" s="109"/>
      <c r="DZ27" s="109"/>
      <c r="EA27" s="109"/>
      <c r="EB27" s="109"/>
      <c r="EC27" s="109"/>
      <c r="ED27" s="109"/>
    </row>
    <row r="28" spans="1:134" ht="12.75">
      <c r="A28" s="9" t="s">
        <v>197</v>
      </c>
      <c r="C28" s="108">
        <f>SUM($C27:C$27)</f>
        <v>0.8333333333333333</v>
      </c>
      <c r="D28" s="108">
        <f>SUM($C27:D$27)</f>
        <v>1.6666666666666665</v>
      </c>
      <c r="E28" s="108">
        <f>SUM($C27:E$27)</f>
        <v>2.5</v>
      </c>
      <c r="F28" s="108">
        <f>SUM($C27:F$27)</f>
        <v>3.333333333333333</v>
      </c>
      <c r="G28" s="108">
        <f>SUM($C27:G$27)</f>
        <v>4.166666666666666</v>
      </c>
      <c r="H28" s="108">
        <f>SUM($C27:H$27)</f>
        <v>4.999999999999999</v>
      </c>
      <c r="I28" s="108">
        <f>SUM($C27:I$27)</f>
        <v>5.833333333333332</v>
      </c>
      <c r="J28" s="108">
        <f>SUM($C27:J$27)</f>
        <v>6.666666666666665</v>
      </c>
      <c r="K28" s="108">
        <f>SUM($C27:K$27)</f>
        <v>7.499999999999998</v>
      </c>
      <c r="L28" s="108">
        <f>SUM($C27:L$27)</f>
        <v>8.333333333333332</v>
      </c>
      <c r="M28" s="108">
        <f>SUM($C27:M$27)</f>
        <v>9.166666666666666</v>
      </c>
      <c r="N28" s="108">
        <f>SUM($C27:N$27)</f>
        <v>10</v>
      </c>
      <c r="O28" s="108">
        <f>SUM($C27:O$27)</f>
        <v>11.333333333333334</v>
      </c>
      <c r="P28" s="108">
        <f>SUM($C27:P$27)</f>
        <v>12.666666666666668</v>
      </c>
      <c r="Q28" s="108">
        <f>SUM($C27:Q$27)</f>
        <v>14.000000000000002</v>
      </c>
      <c r="R28" s="108">
        <f>SUM($C27:R$27)</f>
        <v>15.333333333333336</v>
      </c>
      <c r="S28" s="108">
        <f>SUM($C27:S$27)</f>
        <v>16.666666666666668</v>
      </c>
      <c r="T28" s="108">
        <f>SUM($C27:T$27)</f>
        <v>18</v>
      </c>
      <c r="U28" s="108">
        <f>SUM($C27:U$27)</f>
        <v>19.333333333333332</v>
      </c>
      <c r="V28" s="108">
        <f>SUM($C27:V$27)</f>
        <v>20.666666666666664</v>
      </c>
      <c r="W28" s="108">
        <f>SUM($C27:W$27)</f>
        <v>21.999999999999996</v>
      </c>
      <c r="X28" s="108">
        <f>SUM($C27:X$27)</f>
        <v>23.33333333333333</v>
      </c>
      <c r="Y28" s="108">
        <f>SUM($C27:Y$27)</f>
        <v>24.66666666666666</v>
      </c>
      <c r="Z28" s="108">
        <f>SUM($C27:Z$27)</f>
        <v>25.999999999999993</v>
      </c>
      <c r="AA28" s="108">
        <f>SUM($C27:AA$27)</f>
        <v>30.547678019251755</v>
      </c>
      <c r="AB28" s="108">
        <f>SUM($C27:AB$27)</f>
        <v>35.906213673300776</v>
      </c>
      <c r="AC28" s="108">
        <f>SUM($C27:AC$27)</f>
        <v>43.30686213862439</v>
      </c>
      <c r="AD28" s="108">
        <f>SUM($C27:AD$27)</f>
        <v>51.13775092518894</v>
      </c>
      <c r="AE28" s="108">
        <f>SUM($C27:AE$27)</f>
        <v>55.81263616498517</v>
      </c>
      <c r="AF28" s="108">
        <f>SUM($C27:AF$27)</f>
        <v>61.51887652578217</v>
      </c>
      <c r="AG28" s="108">
        <f>SUM($C27:AG$27)</f>
        <v>66.1430269919968</v>
      </c>
      <c r="AH28" s="108">
        <f>SUM($C27:AH$27)</f>
        <v>81.04495430131671</v>
      </c>
      <c r="AI28" s="108">
        <f>SUM($C27:AI$27)</f>
        <v>87.47340452623996</v>
      </c>
      <c r="AJ28" s="108">
        <f>SUM($C27:AJ$27)</f>
        <v>96.77252892061614</v>
      </c>
      <c r="AK28" s="108">
        <f>SUM($C27:AK$27)</f>
        <v>109.76863852121441</v>
      </c>
      <c r="AL28" s="108">
        <f>SUM($C27:AL$27)</f>
        <v>123</v>
      </c>
      <c r="AM28" s="108">
        <f>SUM($C27:AM$27)</f>
        <v>123</v>
      </c>
      <c r="AN28" s="108">
        <f>SUM($C27:AN$27)</f>
        <v>123</v>
      </c>
      <c r="AO28" s="108">
        <f>SUM($C27:AO$27)</f>
        <v>123</v>
      </c>
      <c r="AP28" s="108">
        <f>SUM($C27:AP$27)</f>
        <v>123</v>
      </c>
      <c r="AQ28" s="108">
        <f>SUM($C27:AQ$27)</f>
        <v>123</v>
      </c>
      <c r="AR28" s="108">
        <f>SUM($C27:AR$27)</f>
        <v>123</v>
      </c>
      <c r="AS28" s="108">
        <f>SUM($C27:AS$27)</f>
        <v>123</v>
      </c>
      <c r="AT28" s="108">
        <f>SUM($C27:AT$27)</f>
        <v>123</v>
      </c>
      <c r="AU28" s="108">
        <f>SUM($C27:AU$27)</f>
        <v>123</v>
      </c>
      <c r="AV28" s="108">
        <f>SUM($C27:AV$27)</f>
        <v>123</v>
      </c>
      <c r="AW28" s="108">
        <f>SUM($C27:AW$27)</f>
        <v>124.32128572740609</v>
      </c>
      <c r="AX28" s="108">
        <f>SUM($C27:AX$27)</f>
        <v>126.78360325087961</v>
      </c>
      <c r="AY28" s="108">
        <f>SUM($C27:AY$27)</f>
        <v>134.11084998433572</v>
      </c>
      <c r="AZ28" s="108">
        <f>SUM($C27:AZ$27)</f>
        <v>142.90866680553003</v>
      </c>
      <c r="BA28" s="108">
        <f>SUM($C27:BA$27)</f>
        <v>154.16003242743395</v>
      </c>
      <c r="BB28" s="108">
        <f>SUM($C27:BB$27)</f>
        <v>164.7759198973662</v>
      </c>
      <c r="BC28" s="108">
        <f>SUM($C27:BC$27)</f>
        <v>177.12172608651193</v>
      </c>
      <c r="BD28" s="108">
        <f>SUM($C27:BD$27)</f>
        <v>192.99736962985372</v>
      </c>
      <c r="BE28" s="108">
        <f>SUM($C27:BE$27)</f>
        <v>204.06887540121753</v>
      </c>
      <c r="BF28" s="108">
        <f>SUM($C27:BF$27)</f>
        <v>213.68556450178647</v>
      </c>
      <c r="BG28" s="108">
        <f>SUM($C27:BG$27)</f>
        <v>223.03419733825865</v>
      </c>
      <c r="BH28" s="108">
        <f>SUM($C27:BH$27)</f>
        <v>234.05615494769688</v>
      </c>
      <c r="BI28" s="108">
        <f>SUM($C27:BI$27)</f>
        <v>241.9661903269565</v>
      </c>
      <c r="BJ28" s="108">
        <f>SUM($C27:BJ$27)</f>
        <v>250.020905901064</v>
      </c>
      <c r="BK28" s="108">
        <f>SUM($C27:BK$27)</f>
        <v>257.28847120868926</v>
      </c>
      <c r="BL28" s="108">
        <f>SUM($C27:BL$27)</f>
        <v>269.53198762639886</v>
      </c>
      <c r="BM28" s="108">
        <f>SUM($C27:BM$27)</f>
        <v>281.9032725626966</v>
      </c>
      <c r="BN28" s="108">
        <f>SUM($C27:BN$27)</f>
        <v>305.57464164587367</v>
      </c>
      <c r="BO28" s="108">
        <f>SUM($C27:BO$27)</f>
        <v>332.3218695344869</v>
      </c>
      <c r="BP28" s="108">
        <f>SUM($C27:BP$27)</f>
        <v>351.2951561599583</v>
      </c>
      <c r="BQ28" s="108">
        <f>SUM($C27:BQ$27)</f>
        <v>370.033059817039</v>
      </c>
      <c r="BR28" s="108">
        <f>SUM($C27:BR$27)</f>
        <v>388.8499157482644</v>
      </c>
      <c r="BS28" s="108">
        <f>SUM($C27:BS$27)</f>
        <v>402.84354654692953</v>
      </c>
      <c r="BT28" s="108">
        <f>SUM($C27:BT$27)</f>
        <v>410.19108178009566</v>
      </c>
      <c r="BU28" s="108">
        <f>SUM($C27:BU$27)</f>
        <v>417.08724180714165</v>
      </c>
      <c r="BV28" s="108">
        <f>SUM($C27:BV$27)</f>
        <v>417.08724180714165</v>
      </c>
      <c r="BW28" s="108">
        <f>SUM($C27:BW$27)</f>
        <v>417.08724180714165</v>
      </c>
      <c r="BX28" s="108">
        <f>SUM($C27:BX$27)</f>
        <v>417.08724180714165</v>
      </c>
      <c r="BY28" s="108">
        <f>SUM($C27:BY$27)</f>
        <v>417.08724180714165</v>
      </c>
      <c r="BZ28" s="108">
        <f>SUM($C27:BZ$27)</f>
        <v>417.08724180714165</v>
      </c>
      <c r="CA28" s="108">
        <f>SUM($C27:CA$27)</f>
        <v>396.5989379032697</v>
      </c>
      <c r="CB28" s="108">
        <f>SUM($C27:CB$27)</f>
        <v>396.5989379032697</v>
      </c>
      <c r="CC28" s="108">
        <f>SUM($C27:CC$27)</f>
        <v>396.5989379032697</v>
      </c>
      <c r="CD28" s="108">
        <f>SUM($C27:CD$27)</f>
        <v>396.5989379032697</v>
      </c>
      <c r="CE28" s="108">
        <f>SUM($C27:CE$27)</f>
        <v>396.5989379032697</v>
      </c>
      <c r="CF28" s="108">
        <f>SUM($C27:CF$27)</f>
        <v>396.5989379032697</v>
      </c>
      <c r="CG28" s="108">
        <f>SUM($C27:CG$27)</f>
        <v>396.5989379032697</v>
      </c>
      <c r="CH28" s="108">
        <f>SUM($C27:CH$27)</f>
        <v>396.5989379032697</v>
      </c>
      <c r="CI28" s="108">
        <f>SUM($C27:CI$27)</f>
        <v>396.5989379032697</v>
      </c>
      <c r="CJ28" s="108">
        <f>SUM($C27:CJ$27)</f>
        <v>396.5989379032697</v>
      </c>
      <c r="CK28" s="108">
        <f>SUM($C27:CK$27)</f>
        <v>396.5989379032697</v>
      </c>
      <c r="CL28" s="108">
        <f>SUM($C27:CL$27)</f>
        <v>396.5989379032697</v>
      </c>
      <c r="CM28" s="108">
        <f>SUM($C27:CM$27)</f>
        <v>396.5989379032697</v>
      </c>
      <c r="CN28" s="108">
        <f>SUM($C27:CN$27)</f>
        <v>396.5989379032697</v>
      </c>
      <c r="CO28" s="108">
        <f>SUM($C27:CO$27)</f>
        <v>396.5989379032697</v>
      </c>
      <c r="CP28" s="108">
        <f>SUM($C27:CP$27)</f>
        <v>396.5989379032697</v>
      </c>
      <c r="CQ28" s="108">
        <f>SUM($C27:CQ$27)</f>
        <v>396.5989379032697</v>
      </c>
      <c r="CR28" s="108">
        <f>SUM($C27:CR$27)</f>
        <v>396.5989379032697</v>
      </c>
      <c r="CS28" s="108">
        <f>SUM($C27:CS$27)</f>
        <v>396.5989379032697</v>
      </c>
      <c r="CT28" s="108">
        <f>SUM($C27:CT$27)</f>
        <v>396.5989379032697</v>
      </c>
      <c r="CU28" s="108">
        <f>SUM($C27:CU$27)</f>
        <v>396.5989379032697</v>
      </c>
      <c r="CV28" s="108">
        <f>SUM($C27:CV$27)</f>
        <v>396.5989379032697</v>
      </c>
      <c r="CW28" s="108">
        <f>SUM($C27:CW$27)</f>
        <v>396.5989379032697</v>
      </c>
      <c r="CX28" s="108">
        <f>SUM($C27:CX$27)</f>
        <v>396.5989379032697</v>
      </c>
      <c r="CY28" s="108">
        <f>SUM($C27:CY$27)</f>
        <v>396.5989379032697</v>
      </c>
      <c r="CZ28" s="108">
        <f>SUM($C27:CZ$27)</f>
        <v>396.5989379032697</v>
      </c>
      <c r="DA28" s="108">
        <f>SUM($C27:DA$27)</f>
        <v>396.5989379032697</v>
      </c>
      <c r="DB28" s="108">
        <f>SUM($C27:DB$27)</f>
        <v>396.5989379032697</v>
      </c>
      <c r="DC28" s="108">
        <f>SUM($C27:DC$27)</f>
        <v>396.5989379032697</v>
      </c>
      <c r="DD28" s="108">
        <f>SUM($C27:DD$27)</f>
        <v>396.5989379032697</v>
      </c>
      <c r="DE28" s="108">
        <f>SUM($C27:DE$27)</f>
        <v>396.5989379032697</v>
      </c>
      <c r="DF28" s="108">
        <f>SUM($C27:DF$27)</f>
        <v>396.5989379032697</v>
      </c>
      <c r="DG28" s="108">
        <f>SUM($C27:DG$27)</f>
        <v>396.5989379032697</v>
      </c>
      <c r="DH28" s="108">
        <f>SUM($C27:DH$27)</f>
        <v>396.5989379032697</v>
      </c>
      <c r="DI28" s="108">
        <f>SUM($C27:DI$27)</f>
        <v>396.5989379032697</v>
      </c>
      <c r="DJ28" s="108">
        <f>SUM($C27:DJ$27)</f>
        <v>396.5989379032697</v>
      </c>
      <c r="DK28" s="108">
        <f>SUM($C27:DK$27)</f>
        <v>396.5989379032697</v>
      </c>
      <c r="DL28" s="108">
        <f>SUM($C27:DL$27)</f>
        <v>396.5989379032697</v>
      </c>
      <c r="DM28" s="108">
        <f>SUM($C27:DM$27)</f>
        <v>396.5989379032697</v>
      </c>
      <c r="DN28" s="108">
        <f>SUM($C27:DN$27)</f>
        <v>396.5989379032697</v>
      </c>
      <c r="DO28" s="108">
        <f>SUM($C27:DO$27)</f>
        <v>396.5989379032697</v>
      </c>
      <c r="DP28" s="108">
        <f>SUM($C27:DP$27)</f>
        <v>396.5989379032697</v>
      </c>
      <c r="DQ28" s="108">
        <f>SUM($C27:DQ$27)</f>
        <v>396.5989379032697</v>
      </c>
      <c r="DR28" s="108">
        <f>SUM($C27:DR$27)</f>
        <v>396.5989379032697</v>
      </c>
      <c r="DS28" s="108">
        <f>SUM($C27:DS$27)</f>
        <v>396.5989379032697</v>
      </c>
      <c r="DT28" s="108">
        <f>SUM($C27:DT$27)</f>
        <v>396.5989379032697</v>
      </c>
      <c r="DU28" s="108">
        <f>SUM($C27:DU$27)</f>
        <v>396.5989379032697</v>
      </c>
      <c r="DV28" s="108">
        <f>SUM($C27:DV$27)</f>
        <v>396.5989379032697</v>
      </c>
      <c r="DW28" s="108">
        <f>SUM($C27:DW$27)</f>
        <v>396.5989379032697</v>
      </c>
      <c r="DX28" s="108">
        <f>SUM($C27:DX$27)</f>
        <v>396.5989379032697</v>
      </c>
      <c r="DY28" s="108">
        <f>SUM($C27:DY$27)</f>
        <v>396.5989379032697</v>
      </c>
      <c r="DZ28" s="108">
        <f>SUM($C27:DZ$27)</f>
        <v>396.5989379032697</v>
      </c>
      <c r="EA28" s="108">
        <f>SUM($C27:EA$27)</f>
        <v>396.5989379032697</v>
      </c>
      <c r="EB28" s="108">
        <f>SUM($C27:EB$27)</f>
        <v>396.5989379032697</v>
      </c>
      <c r="EC28" s="108">
        <f>SUM($C27:EC$27)</f>
        <v>396.5989379032697</v>
      </c>
      <c r="ED28" s="108">
        <f>SUM($C27:ED$27)</f>
        <v>396.5989379032697</v>
      </c>
    </row>
    <row r="29" spans="1:134" ht="12.75">
      <c r="A29" s="9" t="s">
        <v>183</v>
      </c>
      <c r="C29" s="109">
        <f>C28*C24/12</f>
        <v>0.0063194444444444435</v>
      </c>
      <c r="D29" s="109">
        <f>D28*D24/12</f>
        <v>0.012638888888888887</v>
      </c>
      <c r="E29" s="109">
        <f>E28*E24/12</f>
        <v>0.01895833333333333</v>
      </c>
      <c r="F29" s="109">
        <f>F28*F24/12</f>
        <v>0.025277777777777774</v>
      </c>
      <c r="G29" s="109">
        <f>G28*G24/12</f>
        <v>0.031597222222222214</v>
      </c>
      <c r="H29" s="109">
        <f>IF($C$23&lt;=H26,0,(H28+SUM($C$30:G30))*H24/12)</f>
        <v>0.03791666666666666</v>
      </c>
      <c r="I29" s="109">
        <f>IF($C$23&lt;=I26,0,(I28+SUM($C$30:H30))*I24/12)</f>
        <v>0.04524248263888888</v>
      </c>
      <c r="J29" s="109">
        <f>IF($C$23&lt;=J26,0,(J28+SUM($C$30:I30))*J24/12)</f>
        <v>0.05156192708333332</v>
      </c>
      <c r="K29" s="109">
        <f>IF($C$23&lt;=K26,0,(K28+SUM($C$30:J30))*K24/12)</f>
        <v>0.05788137152777776</v>
      </c>
      <c r="L29" s="109">
        <f>IF($C$23&lt;=L26,0,(L28+SUM($C$30:K30))*L24/12)</f>
        <v>0.06420081597222221</v>
      </c>
      <c r="M29" s="109">
        <f>IF($C$23&lt;=M26,0,(M28+SUM($C$30:L30))*M24/12)</f>
        <v>0.07052026041666666</v>
      </c>
      <c r="N29" s="109">
        <f>IF($C$23&lt;=N26,0,(N28+SUM($C$30:M30))*N24/12)</f>
        <v>0.07683970486111111</v>
      </c>
      <c r="O29" s="109">
        <f>IF($C$23&lt;=O26,0,(O28+SUM($C$30:N30))*O24/12)</f>
        <v>0.08972818573784723</v>
      </c>
      <c r="P29" s="109">
        <f>IF($C$23&lt;=P26,0,(P28+SUM($C$30:O30))*P24/12)</f>
        <v>0.09983929684895836</v>
      </c>
      <c r="Q29" s="109">
        <f>IF($C$23&lt;=Q26,0,(Q28+SUM($C$30:P30))*Q24/12)</f>
        <v>0.10995040796006945</v>
      </c>
      <c r="R29" s="109">
        <f>IF($C$23&lt;=R26,0,(R28+SUM($C$30:Q30))*R24/12)</f>
        <v>0.12006151907118057</v>
      </c>
      <c r="S29" s="109">
        <f>IF($C$23&lt;=S26,0,(S28+SUM($C$30:R30))*S24/12)</f>
        <v>0.13017263018229167</v>
      </c>
      <c r="T29" s="109">
        <f>IF($C$23&lt;=T26,0,(T28+SUM($C$30:S30))*T24/12)</f>
        <v>0.14028374129340276</v>
      </c>
      <c r="U29" s="109">
        <f>IF($C$23&lt;=U26,0,(U28+SUM($C$30:T30))*U24/12)</f>
        <v>0.1556276237444748</v>
      </c>
      <c r="V29" s="109">
        <f>IF($C$23&lt;=V26,0,(V28+SUM($C$30:U30))*V24/12)</f>
        <v>0.1657387348555859</v>
      </c>
      <c r="W29" s="109">
        <f>IF($C$23&lt;=W26,0,(W28+SUM($C$30:V30))*W24/12)</f>
        <v>0.17584984596669703</v>
      </c>
      <c r="X29" s="109">
        <f>IF($C$23&lt;=X26,0,(X28+SUM($C$30:W30))*X24/12)</f>
        <v>0.18596095707780813</v>
      </c>
      <c r="Y29" s="109">
        <f>IF($C$23&lt;=Y26,0,(Y28+SUM($C$30:X30))*Y24/12)</f>
        <v>0.19607206818891923</v>
      </c>
      <c r="Z29" s="109">
        <f>IF($C$23&lt;=Z26,0,(Z28+SUM($C$30:Y30))*Z24/12)</f>
        <v>0.2061831793000303</v>
      </c>
      <c r="AA29" s="109">
        <f>IF($C$23&lt;=AA26,0,(AA28+SUM($C$30:Z30))*AA24/12)</f>
        <v>0.24890093338195204</v>
      </c>
      <c r="AB29" s="109">
        <f>IF($C$23&lt;=AB26,0,(AB28+SUM($C$30:AA30))*AB24/12)</f>
        <v>0.2895364954251571</v>
      </c>
      <c r="AC29" s="109">
        <f>IF($C$23&lt;=AC26,0,(AC28+SUM($C$30:AB30))*AC24/12)</f>
        <v>0.3456580796205278</v>
      </c>
      <c r="AD29" s="109">
        <f>IF($C$23&lt;=AD26,0,(AD28+SUM($C$30:AC30))*AD24/12)</f>
        <v>0.405042319585309</v>
      </c>
      <c r="AE29" s="109">
        <f>IF($C$23&lt;=AE26,0,(AE28+SUM($C$30:AD30))*AE24/12)</f>
        <v>0.4404935326537638</v>
      </c>
      <c r="AF29" s="109">
        <f>IF($C$23&lt;=AF26,0,(AF28+SUM($C$30:AE30))*AF24/12)</f>
        <v>0.48376585538980765</v>
      </c>
      <c r="AG29" s="109">
        <f>IF($C$23&lt;=AG26,0,(AG28+SUM($C$30:AF30))*AG24/12)</f>
        <v>0.5356172586470306</v>
      </c>
      <c r="AH29" s="109">
        <f>IF($C$23&lt;=AH26,0,(AH28+SUM($C$30:AG30))*AH24/12)</f>
        <v>0.6486235407427065</v>
      </c>
      <c r="AI29" s="109">
        <f>IF($C$23&lt;=AI26,0,(AI28+SUM($C$30:AH30))*AI24/12)</f>
        <v>0.6973726216150412</v>
      </c>
      <c r="AJ29" s="109">
        <f>IF($C$23&lt;=AJ26,0,(AJ28+SUM($C$30:AI30))*AJ24/12)</f>
        <v>0.7678909816057272</v>
      </c>
      <c r="AK29" s="109">
        <f>IF($C$23&lt;=AK26,0,(AK28+SUM($C$30:AJ30))*AK24/12)</f>
        <v>0.8664448127435974</v>
      </c>
      <c r="AL29" s="109">
        <f>IF($C$23&lt;=AL26,0,(AL28+SUM($C$30:AK30))*AL24/12)</f>
        <v>0.9667826372910547</v>
      </c>
      <c r="AM29" s="109">
        <f>IF($C$23&lt;=AM26,0,(AM28+SUM($C$30:AL30))*AM24/12)</f>
        <v>1.0337693252123046</v>
      </c>
      <c r="AN29" s="109">
        <f>IF($C$23&lt;=AN26,0,(AN28+SUM($C$30:AM30))*AN24/12)</f>
        <v>1.0337693252123046</v>
      </c>
      <c r="AO29" s="109">
        <f>IF($C$23&lt;=AO26,0,(AO28+SUM($C$30:AN30))*AO24/12)</f>
        <v>1.0337693252123046</v>
      </c>
      <c r="AP29" s="109">
        <f>IF($C$23&lt;=AP26,0,(AP28+SUM($C$30:AO30))*AP24/12)</f>
        <v>1.0337693252123046</v>
      </c>
      <c r="AQ29" s="109">
        <f>IF($C$23&lt;=AQ26,0,(AQ28+SUM($C$30:AP30))*AQ24/12)</f>
        <v>1.0337693252123046</v>
      </c>
      <c r="AR29" s="109">
        <f>IF($C$23&lt;=AR26,0,(AR28+SUM($C$30:AQ30))*AR24/12)</f>
        <v>1.0337693252123046</v>
      </c>
      <c r="AS29" s="109">
        <f>IF($C$23&lt;=AS26,0,(AS28+SUM($C$30:AR30))*AS24/12)</f>
        <v>1.0823564834972828</v>
      </c>
      <c r="AT29" s="109">
        <f>IF($C$23&lt;=AT26,0,(AT28+SUM($C$30:AS30))*AT24/12)</f>
        <v>1.0823564834972828</v>
      </c>
      <c r="AU29" s="109">
        <f>IF($C$23&lt;=AU26,0,(AU28+SUM($C$30:AT30))*AU24/12)</f>
        <v>1.0823564834972828</v>
      </c>
      <c r="AV29" s="109">
        <f>IF($C$23&lt;=AV26,0,(AV28+SUM($C$30:AU30))*AV24/12)</f>
        <v>1.0823564834972828</v>
      </c>
      <c r="AW29" s="109">
        <f>IF($C$23&lt;=AW26,0,(AW28+SUM($C$30:AV30))*AW24/12)</f>
        <v>1.0927065550286306</v>
      </c>
      <c r="AX29" s="109">
        <f>IF($C$23&lt;=AX26,0,(AX28+SUM($C$30:AW30))*AX24/12)</f>
        <v>1.1119947089625064</v>
      </c>
      <c r="AY29" s="109">
        <f>IF($C$23&lt;=AY26,0,(AY28+SUM($C$30:AX30))*AY24/12)</f>
        <v>1.3088724204221573</v>
      </c>
      <c r="AZ29" s="109">
        <f>IF($C$23&lt;=AZ26,0,(AZ28+SUM($C$30:AY30))*AZ24/12)</f>
        <v>1.3827740817201895</v>
      </c>
      <c r="BA29" s="109">
        <f>IF($C$23&lt;=BA26,0,(BA28+SUM($C$30:AZ30))*BA24/12)</f>
        <v>1.4772855529441824</v>
      </c>
      <c r="BB29" s="109">
        <f>IF($C$23&lt;=BB26,0,(BB28+SUM($C$30:BA30))*BB24/12)</f>
        <v>1.5664590076916136</v>
      </c>
      <c r="BC29" s="109">
        <f>IF($C$23&lt;=BC26,0,(BC28+SUM($C$30:BB30))*BC24/12)</f>
        <v>1.6701637796804374</v>
      </c>
      <c r="BD29" s="109">
        <f>IF($C$23&lt;=BD26,0,(BD28+SUM($C$30:BC30))*BD24/12)</f>
        <v>1.803519185444509</v>
      </c>
      <c r="BE29" s="109">
        <f>IF($C$23&lt;=BE26,0,(BE28+SUM($C$30:BD30))*BE24/12)</f>
        <v>1.9738760557583508</v>
      </c>
      <c r="BF29" s="109">
        <f>IF($C$23&lt;=BF26,0,(BF28+SUM($C$30:BE30))*BF24/12)</f>
        <v>2.0546562442031298</v>
      </c>
      <c r="BG29" s="109">
        <f>IF($C$23&lt;=BG26,0,(BG28+SUM($C$30:BF30))*BG24/12)</f>
        <v>2.133184760029496</v>
      </c>
      <c r="BH29" s="109">
        <f>IF($C$23&lt;=BH26,0,(BH28+SUM($C$30:BG30))*BH24/12)</f>
        <v>2.225769203948777</v>
      </c>
      <c r="BI29" s="109">
        <f>IF($C$23&lt;=BI26,0,(BI28+SUM($C$30:BH30))*BI24/12)</f>
        <v>2.2922135011345577</v>
      </c>
      <c r="BJ29" s="109">
        <f>IF($C$23&lt;=BJ26,0,(BJ28+SUM($C$30:BI30))*BJ24/12)</f>
        <v>2.359873111957061</v>
      </c>
      <c r="BK29" s="109">
        <f>IF($C$23&lt;=BK26,0,(BK28+SUM($C$30:BJ30))*BK24/12)</f>
        <v>2.643419727739792</v>
      </c>
      <c r="BL29" s="109">
        <f>IF($C$23&lt;=BL26,0,(BL28+SUM($C$30:BK30))*BL24/12)</f>
        <v>2.7508565843051938</v>
      </c>
      <c r="BM29" s="109">
        <f>IF($C$23&lt;=BM26,0,(BM28+SUM($C$30:BL30))*BM24/12)</f>
        <v>2.859414609621206</v>
      </c>
      <c r="BN29" s="109">
        <f>IF($C$23&lt;=BN26,0,(BN28+SUM($C$30:BM30))*BN24/12)</f>
        <v>3.0671308733260854</v>
      </c>
      <c r="BO29" s="109">
        <f>IF($C$23&lt;=BO26,0,(BO28+SUM($C$30:BN30))*BO24/12)</f>
        <v>3.301837798048666</v>
      </c>
      <c r="BP29" s="109">
        <f>IF($C$23&lt;=BP26,0,(BP28+SUM($C$30:BO30))*BP24/12)</f>
        <v>3.468328388187178</v>
      </c>
      <c r="BQ29" s="109">
        <f>IF($C$23&lt;=BQ26,0,(BQ28+SUM($C$30:BP30))*BQ24/12)</f>
        <v>3.7915019123133376</v>
      </c>
      <c r="BR29" s="109">
        <f>IF($C$23&lt;=BR26,0,(BR28+SUM($C$30:BQ30))*BR24/12)</f>
        <v>3.95661982310984</v>
      </c>
      <c r="BS29" s="109">
        <f>IF($C$23&lt;=BS26,0,(BS28+SUM($C$30:BR30))*BS24/12)</f>
        <v>4.079413933368127</v>
      </c>
      <c r="BT29" s="109">
        <f>IF($C$23&lt;=BT26,0,(BT28+SUM($C$30:BS30))*BT24/12)</f>
        <v>4.14388855503916</v>
      </c>
      <c r="BU29" s="109">
        <f>IF($C$23&lt;=BU26,0,(BU28+SUM($C$30:BT30))*BU24/12)</f>
        <v>4.2044023592764885</v>
      </c>
      <c r="BV29" s="109">
        <f>IF($C$23&lt;=BV26,0,(BV28+SUM($C$30:BU30))*BV24/12)</f>
        <v>4.2044023592764885</v>
      </c>
      <c r="BW29" s="109">
        <f>IF($C$23&lt;=BW26,0,(BW28+SUM($C$30:BV30))*BW24/12)</f>
        <v>4.4812781683633665</v>
      </c>
      <c r="BX29" s="109">
        <f>IF($C$23&lt;=BX26,0,(BX28+SUM($C$30:BW30))*BX24/12)</f>
        <v>4.4812781683633665</v>
      </c>
      <c r="BY29" s="109">
        <f>IF($C$23&lt;=BY26,0,(BY28+SUM($C$30:BX30))*BY24/12)</f>
        <v>4.4812781683633665</v>
      </c>
      <c r="BZ29" s="109">
        <f>IF($C$23&lt;=BZ26,0,(BZ28+SUM($C$30:BY30))*BZ24/12)</f>
        <v>4.4812781683633665</v>
      </c>
      <c r="CA29" s="109">
        <f>IF($C$23&lt;=CA26,0,(CA28+SUM($C$30:BZ30))*CA24/12)</f>
        <v>4.298932263618906</v>
      </c>
      <c r="CB29" s="109">
        <f>IF($C$23&lt;=CB26,0,(CB28+SUM($C$30:CA30))*CB24/12)</f>
        <v>4.298932263618906</v>
      </c>
      <c r="CC29" s="109">
        <f>IF($C$23&lt;=CC26,0,(CC28+SUM($C$30:CB30))*CC24/12)</f>
        <v>4.534986760705059</v>
      </c>
      <c r="CD29" s="109">
        <f>IF($C$23&lt;=CD26,0,(CD28+SUM($C$30:CC30))*CD24/12)</f>
        <v>4.534986760705059</v>
      </c>
      <c r="CE29" s="109">
        <f>IF($C$23&lt;=CE26,0,(CE28+SUM($C$30:CD30))*CE24/12)</f>
        <v>4.534986760705059</v>
      </c>
      <c r="CF29" s="109">
        <f>IF($C$23&lt;=CF26,0,(CF28+SUM($C$30:CE30))*CF24/12)</f>
        <v>0</v>
      </c>
      <c r="CG29" s="109">
        <f>IF($C$23&lt;=CG26,0,(CG28+SUM($C$30:CF30))*CG24/12)</f>
        <v>0</v>
      </c>
      <c r="CH29" s="109">
        <f>IF($C$23&lt;=CH26,0,(CH28+SUM($C$30:CG30))*CH24/12)</f>
        <v>0</v>
      </c>
      <c r="CI29" s="109">
        <f>IF($C$23&lt;=CI26,0,(CI28+SUM($C$30:CH30))*CI24/12)</f>
        <v>0</v>
      </c>
      <c r="CJ29" s="109">
        <f>IF($C$23&lt;=CJ26,0,(CJ28+SUM($C$30:CI30))*CJ24/12)</f>
        <v>0</v>
      </c>
      <c r="CK29" s="109">
        <f>IF($C$23&lt;=CK26,0,(CK28+SUM($C$30:CJ30))*CK24/12)</f>
        <v>0</v>
      </c>
      <c r="CL29" s="109">
        <f>IF($C$23&lt;=CL26,0,(CL28+SUM($C$30:CK30))*CL24/12)</f>
        <v>0</v>
      </c>
      <c r="CM29" s="109">
        <f>IF($C$23&lt;=CM26,0,(CM28+SUM($C$30:CL30))*CM24/12)</f>
        <v>0</v>
      </c>
      <c r="CN29" s="109">
        <f>IF($C$23&lt;=CN26,0,(CN28+SUM($C$30:CM30))*CN24/12)</f>
        <v>0</v>
      </c>
      <c r="CO29" s="109">
        <f>IF($C$23&lt;=CO26,0,(CO28+SUM($C$30:CN30))*CO24/12)</f>
        <v>0</v>
      </c>
      <c r="CP29" s="109">
        <f>IF($C$23&lt;=CP26,0,(CP28+SUM($C$30:CO30))*CP24/12)</f>
        <v>0</v>
      </c>
      <c r="CQ29" s="109">
        <f>IF($C$23&lt;=CQ26,0,(CQ28+SUM($C$30:CP30))*CQ24/12)</f>
        <v>0</v>
      </c>
      <c r="CR29" s="109">
        <f>IF($C$23&lt;=CR26,0,(CR28+SUM($C$30:CQ30))*CR24/12)</f>
        <v>0</v>
      </c>
      <c r="CS29" s="109">
        <f>IF($C$23&lt;=CS26,0,(CS28+SUM($C$30:CR30))*CS24/12)</f>
        <v>0</v>
      </c>
      <c r="CT29" s="109">
        <f>IF($C$23&lt;=CT26,0,(CT28+SUM($C$30:CS30))*CT24/12)</f>
        <v>0</v>
      </c>
      <c r="CU29" s="109">
        <f>IF($C$23&lt;=CU26,0,(CU28+SUM($C$30:CT30))*CU24/12)</f>
        <v>0</v>
      </c>
      <c r="CV29" s="109">
        <f>IF($C$23&lt;=CV26,0,(CV28+SUM($C$30:CU30))*CV24/12)</f>
        <v>0</v>
      </c>
      <c r="CW29" s="109">
        <f>IF($C$23&lt;=CW26,0,(CW28+SUM($C$30:CV30))*CW24/12)</f>
        <v>0</v>
      </c>
      <c r="CX29" s="109">
        <f>IF($C$23&lt;=CX26,0,(CX28+SUM($C$30:CW30))*CX24/12)</f>
        <v>0</v>
      </c>
      <c r="CY29" s="109">
        <f>IF($C$23&lt;=CY26,0,(CY28+SUM($C$30:CX30))*CY24/12)</f>
        <v>0</v>
      </c>
      <c r="CZ29" s="109">
        <f>IF($C$23&lt;=CZ26,0,(CZ28+SUM($C$30:CY30))*CZ24/12)</f>
        <v>0</v>
      </c>
      <c r="DA29" s="109">
        <f>IF($C$23&lt;=DA26,0,(DA28+SUM($C$30:CZ30))*DA24/12)</f>
        <v>0</v>
      </c>
      <c r="DB29" s="109">
        <f>IF($C$23&lt;=DB26,0,(DB28+SUM($C$30:DA30))*DB24/12)</f>
        <v>0</v>
      </c>
      <c r="DC29" s="109">
        <f>IF($C$23&lt;=DC26,0,(DC28+SUM($C$30:DB30))*DC24/12)</f>
        <v>0</v>
      </c>
      <c r="DD29" s="109">
        <f>IF($C$23&lt;=DD26,0,(DD28+SUM($C$30:DC30))*DD24/12)</f>
        <v>0</v>
      </c>
      <c r="DE29" s="109">
        <f>IF($C$23&lt;=DE26,0,(DE28+SUM($C$30:DD30))*DE24/12)</f>
        <v>0</v>
      </c>
      <c r="DF29" s="109">
        <f>IF($C$23&lt;=DF26,0,(DF28+SUM($C$30:DE30))*DF24/12)</f>
        <v>0</v>
      </c>
      <c r="DG29" s="109">
        <f>IF($C$23&lt;=DG26,0,(DG28+SUM($C$30:DF30))*DG24/12)</f>
        <v>0</v>
      </c>
      <c r="DH29" s="109">
        <f>IF($C$23&lt;=DH26,0,(DH28+SUM($C$30:DG30))*DH24/12)</f>
        <v>0</v>
      </c>
      <c r="DI29" s="109">
        <f>IF($C$23&lt;=DI26,0,(DI28+SUM($C$30:DH30))*DI24/12)</f>
        <v>0</v>
      </c>
      <c r="DJ29" s="109">
        <f>IF($C$23&lt;=DJ26,0,(DJ28+SUM($C$30:DI30))*DJ24/12)</f>
        <v>0</v>
      </c>
      <c r="DK29" s="109">
        <f>IF($C$23&lt;=DK26,0,(DK28+SUM($C$30:DJ30))*DK24/12)</f>
        <v>0</v>
      </c>
      <c r="DL29" s="109">
        <f>IF($C$23&lt;=DL26,0,(DL28+SUM($C$30:DK30))*DL24/12)</f>
        <v>0</v>
      </c>
      <c r="DM29" s="109">
        <f>IF($C$23&lt;=DM26,0,(DM28+SUM($C$30:DL30))*DM24/12)</f>
        <v>0</v>
      </c>
      <c r="DN29" s="109">
        <f>IF($C$23&lt;=DN26,0,(DN28+SUM($C$30:DM30))*DN24/12)</f>
        <v>0</v>
      </c>
      <c r="DO29" s="109">
        <f>IF($C$23&lt;=DO26,0,(DO28+SUM($C$30:DN30))*DO24/12)</f>
        <v>0</v>
      </c>
      <c r="DP29" s="109">
        <f>IF($C$23&lt;=DP26,0,(DP28+SUM($C$30:DO30))*DP24/12)</f>
        <v>0</v>
      </c>
      <c r="DQ29" s="109">
        <f>IF($C$23&lt;=DQ26,0,(DQ28+SUM($C$30:DP30))*DQ24/12)</f>
        <v>0</v>
      </c>
      <c r="DR29" s="109">
        <f>IF($C$23&lt;=DR26,0,(DR28+SUM($C$30:DQ30))*DR24/12)</f>
        <v>0</v>
      </c>
      <c r="DS29" s="109">
        <f>IF($C$23&lt;=DS26,0,(DS28+SUM($C$30:DR30))*DS24/12)</f>
        <v>0</v>
      </c>
      <c r="DT29" s="109">
        <f>IF($C$23&lt;=DT26,0,(DT28+SUM($C$30:DS30))*DT24/12)</f>
        <v>0</v>
      </c>
      <c r="DU29" s="109">
        <f>IF($C$23&lt;=DU26,0,(DU28+SUM($C$30:DT30))*DU24/12)</f>
        <v>0</v>
      </c>
      <c r="DV29" s="109">
        <f>IF($C$23&lt;=DV26,0,(DV28+SUM($C$30:DU30))*DV24/12)</f>
        <v>0</v>
      </c>
      <c r="DW29" s="109">
        <f>IF($C$23&lt;=DW26,0,(DW28+SUM($C$30:DV30))*DW24/12)</f>
        <v>0</v>
      </c>
      <c r="DX29" s="109">
        <f>IF($C$23&lt;=DX26,0,(DX28+SUM($C$30:DW30))*DX24/12)</f>
        <v>0</v>
      </c>
      <c r="DY29" s="109">
        <f>IF($C$23&lt;=DY26,0,(DY28+SUM($C$30:DX30))*DY24/12)</f>
        <v>0</v>
      </c>
      <c r="DZ29" s="109">
        <f>IF($C$23&lt;=DZ26,0,(DZ28+SUM($C$30:DY30))*DZ24/12)</f>
        <v>0</v>
      </c>
      <c r="EA29" s="109">
        <f>IF($C$23&lt;=EA26,0,(EA28+SUM($C$30:DZ30))*EA24/12)</f>
        <v>0</v>
      </c>
      <c r="EB29" s="109">
        <f>IF($C$23&lt;=EB26,0,(EB28+SUM($C$30:EA30))*EB24/12)</f>
        <v>0</v>
      </c>
      <c r="EC29" s="109">
        <f>IF($C$23&lt;=EC26,0,(EC28+SUM($C$30:EB30))*EC24/12)</f>
        <v>0</v>
      </c>
      <c r="ED29" s="113">
        <f>IF($C$23&lt;=ED26,0,(ED28+SUM($C$30:EC30))*ED24/12)</f>
        <v>0</v>
      </c>
    </row>
    <row r="30" spans="1:134" ht="12.75">
      <c r="A30" s="9" t="s">
        <v>185</v>
      </c>
      <c r="C30" s="109"/>
      <c r="D30" s="109"/>
      <c r="E30" s="109"/>
      <c r="F30" s="109"/>
      <c r="G30" s="109"/>
      <c r="H30" s="109">
        <f>SUM($C29:H$29)</f>
        <v>0.13270833333333332</v>
      </c>
      <c r="I30" s="110"/>
      <c r="N30" s="109">
        <f>SUM(I29:N29)</f>
        <v>0.3662465625</v>
      </c>
      <c r="T30" s="109">
        <f>SUM(O29:T29)</f>
        <v>0.6900357810937501</v>
      </c>
      <c r="Z30" s="109">
        <f>SUM(U29:Z29)</f>
        <v>1.0854324091335155</v>
      </c>
      <c r="AF30" s="109">
        <f>SUM(AA29:AF29)</f>
        <v>2.213397216056517</v>
      </c>
      <c r="AL30" s="109">
        <f>SUM(AG29:AL29)</f>
        <v>4.482731852645157</v>
      </c>
      <c r="AR30" s="109">
        <f>SUM(AM29:AR29)</f>
        <v>6.2026159512738275</v>
      </c>
      <c r="AX30" s="109">
        <f>SUM(AS29:AX29)</f>
        <v>6.534127197980268</v>
      </c>
      <c r="BD30" s="109">
        <f>SUM(AY29:BD29)</f>
        <v>9.209074027903089</v>
      </c>
      <c r="BJ30" s="109">
        <f>SUM(BE29:BJ29)</f>
        <v>13.039572877031373</v>
      </c>
      <c r="BP30" s="109">
        <f>SUM(BK29:BP29)</f>
        <v>18.09098798122812</v>
      </c>
      <c r="BV30" s="109">
        <f>SUM(BQ29:BV29)</f>
        <v>24.380228942383443</v>
      </c>
      <c r="BW30" s="139"/>
      <c r="CB30" s="109">
        <f>SUM(BW29:CB29)</f>
        <v>26.522977200691276</v>
      </c>
      <c r="CH30" s="109">
        <f>SUM(CC29:CH29)</f>
        <v>13.604960282115176</v>
      </c>
      <c r="CN30" s="109">
        <f>SUM(CI29:CN29)</f>
        <v>0</v>
      </c>
      <c r="CT30" s="109">
        <f>SUM(CO29:CT29)</f>
        <v>0</v>
      </c>
      <c r="CZ30" s="109">
        <f>SUM(CU29:CZ29)</f>
        <v>0</v>
      </c>
      <c r="DF30" s="109">
        <f>SUM(DA29:DF29)</f>
        <v>0</v>
      </c>
      <c r="DL30" s="109">
        <f>SUM(DG29:DL29)</f>
        <v>0</v>
      </c>
      <c r="DR30" s="109">
        <f>SUM(DM29:DR29)</f>
        <v>0</v>
      </c>
      <c r="DX30" s="109">
        <f>SUM(DS29:DX29)</f>
        <v>0</v>
      </c>
      <c r="ED30" s="109">
        <f>SUM(DY29:ED29)</f>
        <v>0</v>
      </c>
    </row>
    <row r="31" spans="1:134" ht="12.75">
      <c r="A31" s="9" t="s">
        <v>186</v>
      </c>
      <c r="C31" s="109"/>
      <c r="D31" s="109"/>
      <c r="E31" s="109"/>
      <c r="F31" s="109"/>
      <c r="G31" s="109"/>
      <c r="H31" s="109"/>
      <c r="I31" s="110"/>
      <c r="N31" s="109">
        <f>SUM(C29:N29)</f>
        <v>0.4989548958333333</v>
      </c>
      <c r="T31" s="109"/>
      <c r="Z31" s="109">
        <f>SUM(O29:Z29)</f>
        <v>1.7754681902272655</v>
      </c>
      <c r="AF31" s="109"/>
      <c r="AL31" s="109">
        <f>SUM(AA29:AL29)</f>
        <v>6.696129068701675</v>
      </c>
      <c r="AR31" s="109"/>
      <c r="AX31" s="109">
        <f>SUM(AM29:AX29)</f>
        <v>12.736743149254094</v>
      </c>
      <c r="BD31" s="109"/>
      <c r="BJ31" s="109">
        <f>SUM(AY29:BJ29)</f>
        <v>22.24864690493446</v>
      </c>
      <c r="BP31" s="109"/>
      <c r="BV31" s="109">
        <f>SUM(BK29:BV29)</f>
        <v>42.47121692361156</v>
      </c>
      <c r="BW31" s="139"/>
      <c r="CH31" s="109">
        <f>SUM(BW29:CH29)</f>
        <v>40.12793748280645</v>
      </c>
      <c r="CT31" s="109">
        <f>SUM(CI29:CT29)</f>
        <v>0</v>
      </c>
      <c r="DF31" s="109">
        <f>SUM(CU29:DF29)</f>
        <v>0</v>
      </c>
      <c r="DR31" s="109">
        <f>SUM(DG29:DR29)</f>
        <v>0</v>
      </c>
      <c r="ED31" s="109">
        <f>SUM(DS29:ED29)</f>
        <v>0</v>
      </c>
    </row>
    <row r="32" spans="1:134" ht="12.75">
      <c r="A32" s="9" t="s">
        <v>187</v>
      </c>
      <c r="C32" s="109">
        <f>SUM($C30:C$30)</f>
        <v>0</v>
      </c>
      <c r="D32" s="109">
        <f>SUM($C30:D$30)</f>
        <v>0</v>
      </c>
      <c r="E32" s="109">
        <f>SUM($C30:E$30)</f>
        <v>0</v>
      </c>
      <c r="F32" s="109">
        <f>SUM($C30:F$30)</f>
        <v>0</v>
      </c>
      <c r="G32" s="109">
        <f>SUM($C30:G$30)</f>
        <v>0</v>
      </c>
      <c r="H32" s="109">
        <f>SUM($C30:H$30)</f>
        <v>0.13270833333333332</v>
      </c>
      <c r="I32" s="109">
        <f>SUM($C30:I$30)</f>
        <v>0.13270833333333332</v>
      </c>
      <c r="J32" s="109">
        <f>SUM($C30:J$30)</f>
        <v>0.13270833333333332</v>
      </c>
      <c r="K32" s="109">
        <f>SUM($C30:K$30)</f>
        <v>0.13270833333333332</v>
      </c>
      <c r="L32" s="109">
        <f>SUM($C30:L$30)</f>
        <v>0.13270833333333332</v>
      </c>
      <c r="M32" s="109">
        <f>SUM($C30:M$30)</f>
        <v>0.13270833333333332</v>
      </c>
      <c r="N32" s="109">
        <f>SUM($C30:N$30)</f>
        <v>0.4989548958333333</v>
      </c>
      <c r="O32" s="109">
        <f>SUM($C30:O$30)</f>
        <v>0.4989548958333333</v>
      </c>
      <c r="P32" s="109">
        <f>SUM($C30:P$30)</f>
        <v>0.4989548958333333</v>
      </c>
      <c r="Q32" s="109">
        <f>SUM($C30:Q$30)</f>
        <v>0.4989548958333333</v>
      </c>
      <c r="R32" s="109">
        <f>SUM($C30:R$30)</f>
        <v>0.4989548958333333</v>
      </c>
      <c r="S32" s="109">
        <f>SUM($C30:S$30)</f>
        <v>0.4989548958333333</v>
      </c>
      <c r="T32" s="109">
        <f>SUM($C30:T$30)</f>
        <v>1.1889906769270833</v>
      </c>
      <c r="U32" s="109">
        <f>SUM($C30:U$30)</f>
        <v>1.1889906769270833</v>
      </c>
      <c r="V32" s="109">
        <f>SUM($C30:V$30)</f>
        <v>1.1889906769270833</v>
      </c>
      <c r="W32" s="109">
        <f>SUM($C30:W$30)</f>
        <v>1.1889906769270833</v>
      </c>
      <c r="X32" s="109">
        <f>SUM($C30:X$30)</f>
        <v>1.1889906769270833</v>
      </c>
      <c r="Y32" s="109">
        <f>SUM($C30:Y$30)</f>
        <v>1.1889906769270833</v>
      </c>
      <c r="Z32" s="109">
        <f>SUM($C30:Z$30)</f>
        <v>2.2744230860605987</v>
      </c>
      <c r="AA32" s="109">
        <f>SUM($C30:AA$30)</f>
        <v>2.2744230860605987</v>
      </c>
      <c r="AB32" s="109">
        <f>SUM($C30:AB$30)</f>
        <v>2.2744230860605987</v>
      </c>
      <c r="AC32" s="109">
        <f>SUM($C30:AC$30)</f>
        <v>2.2744230860605987</v>
      </c>
      <c r="AD32" s="109">
        <f>SUM($C30:AD$30)</f>
        <v>2.2744230860605987</v>
      </c>
      <c r="AE32" s="109">
        <f>SUM($C30:AE$30)</f>
        <v>2.2744230860605987</v>
      </c>
      <c r="AF32" s="109">
        <f>SUM($C30:AF$30)</f>
        <v>4.487820302117116</v>
      </c>
      <c r="AG32" s="109">
        <f>SUM($C30:AG$30)</f>
        <v>4.487820302117116</v>
      </c>
      <c r="AH32" s="109">
        <f>SUM($C30:AH$30)</f>
        <v>4.487820302117116</v>
      </c>
      <c r="AI32" s="109">
        <f>SUM($C30:AI$30)</f>
        <v>4.487820302117116</v>
      </c>
      <c r="AJ32" s="109">
        <f>SUM($C30:AJ$30)</f>
        <v>4.487820302117116</v>
      </c>
      <c r="AK32" s="109">
        <f>SUM($C30:AK$30)</f>
        <v>4.487820302117116</v>
      </c>
      <c r="AL32" s="109">
        <f>SUM($C30:AL$30)</f>
        <v>8.970552154762274</v>
      </c>
      <c r="AM32" s="109">
        <f>SUM($C30:AM$30)</f>
        <v>8.970552154762274</v>
      </c>
      <c r="AN32" s="109">
        <f>SUM($C30:AN$30)</f>
        <v>8.970552154762274</v>
      </c>
      <c r="AO32" s="109">
        <f>SUM($C30:AO$30)</f>
        <v>8.970552154762274</v>
      </c>
      <c r="AP32" s="109">
        <f>SUM($C30:AP$30)</f>
        <v>8.970552154762274</v>
      </c>
      <c r="AQ32" s="109">
        <f>SUM($C30:AQ$30)</f>
        <v>8.970552154762274</v>
      </c>
      <c r="AR32" s="109">
        <f>SUM($C30:AR$30)</f>
        <v>15.173168106036101</v>
      </c>
      <c r="AS32" s="109">
        <f>SUM($C30:AS$30)</f>
        <v>15.173168106036101</v>
      </c>
      <c r="AT32" s="109">
        <f>SUM($C30:AT$30)</f>
        <v>15.173168106036101</v>
      </c>
      <c r="AU32" s="109">
        <f>SUM($C30:AU$30)</f>
        <v>15.173168106036101</v>
      </c>
      <c r="AV32" s="109">
        <f>SUM($C30:AV$30)</f>
        <v>15.173168106036101</v>
      </c>
      <c r="AW32" s="109">
        <f>SUM($C30:AW$30)</f>
        <v>15.173168106036101</v>
      </c>
      <c r="AX32" s="109">
        <f>SUM($C30:AX$30)</f>
        <v>21.70729530401637</v>
      </c>
      <c r="AY32" s="109">
        <f>SUM($C30:AY$30)</f>
        <v>21.70729530401637</v>
      </c>
      <c r="AZ32" s="109">
        <f>SUM($C30:AZ$30)</f>
        <v>21.70729530401637</v>
      </c>
      <c r="BA32" s="109">
        <f>SUM($C30:BA$30)</f>
        <v>21.70729530401637</v>
      </c>
      <c r="BB32" s="109">
        <f>SUM($C30:BB$30)</f>
        <v>21.70729530401637</v>
      </c>
      <c r="BC32" s="109">
        <f>SUM($C30:BC$30)</f>
        <v>21.70729530401637</v>
      </c>
      <c r="BD32" s="109">
        <f>SUM($C30:BD$30)</f>
        <v>30.91636933191946</v>
      </c>
      <c r="BE32" s="109">
        <f>SUM($C30:BE$30)</f>
        <v>30.91636933191946</v>
      </c>
      <c r="BF32" s="109">
        <f>SUM($C30:BF$30)</f>
        <v>30.91636933191946</v>
      </c>
      <c r="BG32" s="109">
        <f>SUM($C30:BG$30)</f>
        <v>30.91636933191946</v>
      </c>
      <c r="BH32" s="109">
        <f>SUM($C30:BH$30)</f>
        <v>30.91636933191946</v>
      </c>
      <c r="BI32" s="109">
        <f>SUM($C30:BI$30)</f>
        <v>30.91636933191946</v>
      </c>
      <c r="BJ32" s="109">
        <f>SUM($C30:BJ$30)</f>
        <v>43.95594220895083</v>
      </c>
      <c r="BK32" s="109">
        <f>SUM($C30:BK$30)</f>
        <v>43.95594220895083</v>
      </c>
      <c r="BL32" s="109">
        <f>SUM($C30:BL$30)</f>
        <v>43.95594220895083</v>
      </c>
      <c r="BM32" s="109">
        <f>SUM($C30:BM$30)</f>
        <v>43.95594220895083</v>
      </c>
      <c r="BN32" s="109">
        <f>SUM($C30:BN$30)</f>
        <v>43.95594220895083</v>
      </c>
      <c r="BO32" s="109">
        <f>SUM($C30:BO$30)</f>
        <v>43.95594220895083</v>
      </c>
      <c r="BP32" s="109">
        <f>SUM($C30:BP$30)</f>
        <v>62.046930190178955</v>
      </c>
      <c r="BQ32" s="109">
        <f>SUM($C30:BQ$30)</f>
        <v>62.046930190178955</v>
      </c>
      <c r="BR32" s="109">
        <f>SUM($C30:BR$30)</f>
        <v>62.046930190178955</v>
      </c>
      <c r="BS32" s="109">
        <f>SUM($C30:BS$30)</f>
        <v>62.046930190178955</v>
      </c>
      <c r="BT32" s="109">
        <f>SUM($C30:BT$30)</f>
        <v>62.046930190178955</v>
      </c>
      <c r="BU32" s="109">
        <f>SUM($C30:BU$30)</f>
        <v>62.046930190178955</v>
      </c>
      <c r="BV32" s="109">
        <f>SUM($C30:BV$30)</f>
        <v>86.4271591325624</v>
      </c>
      <c r="BW32" s="109">
        <f>SUM($C30:BW$30)</f>
        <v>86.4271591325624</v>
      </c>
      <c r="BX32" s="109">
        <f>SUM($C30:BX$30)</f>
        <v>86.4271591325624</v>
      </c>
      <c r="BY32" s="109">
        <f>SUM($C30:BY$30)</f>
        <v>86.4271591325624</v>
      </c>
      <c r="BZ32" s="109">
        <f>SUM($C30:BZ$30)</f>
        <v>86.4271591325624</v>
      </c>
      <c r="CA32" s="109">
        <f>SUM($C30:CA$30)</f>
        <v>86.4271591325624</v>
      </c>
      <c r="CB32" s="109">
        <f>SUM($C30:CB$30)</f>
        <v>112.95013633325367</v>
      </c>
      <c r="CC32" s="109">
        <f>SUM($C30:CC$30)</f>
        <v>112.95013633325367</v>
      </c>
      <c r="CD32" s="109">
        <f>SUM($C30:CD$30)</f>
        <v>112.95013633325367</v>
      </c>
      <c r="CE32" s="109">
        <f>SUM($C30:CE$30)</f>
        <v>112.95013633325367</v>
      </c>
      <c r="CF32" s="109">
        <f>SUM($C30:CF$30)</f>
        <v>112.95013633325367</v>
      </c>
      <c r="CG32" s="109">
        <f>SUM($C30:CG$30)</f>
        <v>112.95013633325367</v>
      </c>
      <c r="CH32" s="109">
        <f>SUM($C30:CH$30)</f>
        <v>126.55509661536884</v>
      </c>
      <c r="CI32" s="109">
        <f>SUM($C30:CI$30)</f>
        <v>126.55509661536884</v>
      </c>
      <c r="CJ32" s="109">
        <f>SUM($C30:CJ$30)</f>
        <v>126.55509661536884</v>
      </c>
      <c r="CK32" s="109">
        <f>SUM($C30:CK$30)</f>
        <v>126.55509661536884</v>
      </c>
      <c r="CL32" s="109">
        <f>SUM($C30:CL$30)</f>
        <v>126.55509661536884</v>
      </c>
      <c r="CM32" s="109">
        <f>SUM($C30:CM$30)</f>
        <v>126.55509661536884</v>
      </c>
      <c r="CN32" s="109">
        <f>SUM($C30:CN$30)</f>
        <v>126.55509661536884</v>
      </c>
      <c r="CO32" s="109">
        <f>SUM($C30:CO$30)</f>
        <v>126.55509661536884</v>
      </c>
      <c r="CP32" s="109">
        <f>SUM($C30:CP$30)</f>
        <v>126.55509661536884</v>
      </c>
      <c r="CQ32" s="109">
        <f>SUM($C30:CQ$30)</f>
        <v>126.55509661536884</v>
      </c>
      <c r="CR32" s="109">
        <f>SUM($C30:CR$30)</f>
        <v>126.55509661536884</v>
      </c>
      <c r="CS32" s="109">
        <f>SUM($C30:CS$30)</f>
        <v>126.55509661536884</v>
      </c>
      <c r="CT32" s="109">
        <f>SUM($C30:CT$30)</f>
        <v>126.55509661536884</v>
      </c>
      <c r="CU32" s="109">
        <f>SUM($C30:CU$30)</f>
        <v>126.55509661536884</v>
      </c>
      <c r="CV32" s="109">
        <f>SUM($C30:CV$30)</f>
        <v>126.55509661536884</v>
      </c>
      <c r="CW32" s="109">
        <f>SUM($C30:CW$30)</f>
        <v>126.55509661536884</v>
      </c>
      <c r="CX32" s="109">
        <f>SUM($C30:CX$30)</f>
        <v>126.55509661536884</v>
      </c>
      <c r="CY32" s="109">
        <f>SUM($C30:CY$30)</f>
        <v>126.55509661536884</v>
      </c>
      <c r="CZ32" s="109">
        <f>SUM($C30:CZ$30)</f>
        <v>126.55509661536884</v>
      </c>
      <c r="DA32" s="109">
        <f>SUM($C30:DA$30)</f>
        <v>126.55509661536884</v>
      </c>
      <c r="DB32" s="109">
        <f>SUM($C30:DB$30)</f>
        <v>126.55509661536884</v>
      </c>
      <c r="DC32" s="109">
        <f>SUM($C30:DC$30)</f>
        <v>126.55509661536884</v>
      </c>
      <c r="DD32" s="109">
        <f>SUM($C30:DD$30)</f>
        <v>126.55509661536884</v>
      </c>
      <c r="DE32" s="109">
        <f>SUM($C30:DE$30)</f>
        <v>126.55509661536884</v>
      </c>
      <c r="DF32" s="109">
        <f>SUM($C30:DF$30)</f>
        <v>126.55509661536884</v>
      </c>
      <c r="DG32" s="109">
        <f>SUM($C30:DG$30)</f>
        <v>126.55509661536884</v>
      </c>
      <c r="DH32" s="109">
        <f>SUM($C30:DH$30)</f>
        <v>126.55509661536884</v>
      </c>
      <c r="DI32" s="109">
        <f>SUM($C30:DI$30)</f>
        <v>126.55509661536884</v>
      </c>
      <c r="DJ32" s="109">
        <f>SUM($C30:DJ$30)</f>
        <v>126.55509661536884</v>
      </c>
      <c r="DK32" s="109">
        <f>SUM($C30:DK$30)</f>
        <v>126.55509661536884</v>
      </c>
      <c r="DL32" s="109">
        <f>SUM($C30:DL$30)</f>
        <v>126.55509661536884</v>
      </c>
      <c r="DM32" s="109">
        <f>SUM($C30:DM$30)</f>
        <v>126.55509661536884</v>
      </c>
      <c r="DN32" s="109">
        <f>SUM($C30:DN$30)</f>
        <v>126.55509661536884</v>
      </c>
      <c r="DO32" s="109">
        <f>SUM($C30:DO$30)</f>
        <v>126.55509661536884</v>
      </c>
      <c r="DP32" s="109">
        <f>SUM($C30:DP$30)</f>
        <v>126.55509661536884</v>
      </c>
      <c r="DQ32" s="109">
        <f>SUM($C30:DQ$30)</f>
        <v>126.55509661536884</v>
      </c>
      <c r="DR32" s="109">
        <f>SUM($C30:DR$30)</f>
        <v>126.55509661536884</v>
      </c>
      <c r="DS32" s="109">
        <f>SUM($C30:DS$30)</f>
        <v>126.55509661536884</v>
      </c>
      <c r="DT32" s="109">
        <f>SUM($C30:DT$30)</f>
        <v>126.55509661536884</v>
      </c>
      <c r="DU32" s="109">
        <f>SUM($C30:DU$30)</f>
        <v>126.55509661536884</v>
      </c>
      <c r="DV32" s="109">
        <f>SUM($C30:DV$30)</f>
        <v>126.55509661536884</v>
      </c>
      <c r="DW32" s="109">
        <f>SUM($C30:DW$30)</f>
        <v>126.55509661536884</v>
      </c>
      <c r="DX32" s="109">
        <f>SUM($C30:DX$30)</f>
        <v>126.55509661536884</v>
      </c>
      <c r="DY32" s="109">
        <f>SUM($C30:DY$30)</f>
        <v>126.55509661536884</v>
      </c>
      <c r="DZ32" s="109">
        <f>SUM($C30:DZ$30)</f>
        <v>126.55509661536884</v>
      </c>
      <c r="EA32" s="109">
        <f>SUM($C30:EA$30)</f>
        <v>126.55509661536884</v>
      </c>
      <c r="EB32" s="109">
        <f>SUM($C30:EB$30)</f>
        <v>126.55509661536884</v>
      </c>
      <c r="EC32" s="109">
        <f>SUM($C30:EC$30)</f>
        <v>126.55509661536884</v>
      </c>
      <c r="ED32" s="109">
        <f>SUM($C30:ED$30)</f>
        <v>126.55509661536884</v>
      </c>
    </row>
    <row r="33" spans="1:134" ht="12.75">
      <c r="A33" s="9" t="s">
        <v>188</v>
      </c>
      <c r="C33" s="140">
        <f>C28+C32</f>
        <v>0.8333333333333333</v>
      </c>
      <c r="D33" s="140">
        <f aca="true" t="shared" si="11" ref="D33:BO33">D28+D32</f>
        <v>1.6666666666666665</v>
      </c>
      <c r="E33" s="140">
        <f t="shared" si="11"/>
        <v>2.5</v>
      </c>
      <c r="F33" s="140">
        <f t="shared" si="11"/>
        <v>3.333333333333333</v>
      </c>
      <c r="G33" s="140">
        <f t="shared" si="11"/>
        <v>4.166666666666666</v>
      </c>
      <c r="H33" s="140">
        <f t="shared" si="11"/>
        <v>5.1327083333333325</v>
      </c>
      <c r="I33" s="140">
        <f t="shared" si="11"/>
        <v>5.966041666666666</v>
      </c>
      <c r="J33" s="140">
        <f t="shared" si="11"/>
        <v>6.799374999999999</v>
      </c>
      <c r="K33" s="140">
        <f>K28+K32</f>
        <v>7.632708333333332</v>
      </c>
      <c r="L33" s="140">
        <f t="shared" si="11"/>
        <v>8.466041666666666</v>
      </c>
      <c r="M33" s="140">
        <f t="shared" si="11"/>
        <v>9.299375</v>
      </c>
      <c r="N33" s="140">
        <f t="shared" si="11"/>
        <v>10.498954895833334</v>
      </c>
      <c r="O33" s="140">
        <f t="shared" si="11"/>
        <v>11.832288229166668</v>
      </c>
      <c r="P33" s="140">
        <f t="shared" si="11"/>
        <v>13.165621562500002</v>
      </c>
      <c r="Q33" s="140">
        <f t="shared" si="11"/>
        <v>14.498954895833336</v>
      </c>
      <c r="R33" s="140">
        <f t="shared" si="11"/>
        <v>15.83228822916667</v>
      </c>
      <c r="S33" s="140">
        <f t="shared" si="11"/>
        <v>17.1656215625</v>
      </c>
      <c r="T33" s="140">
        <f t="shared" si="11"/>
        <v>19.188990676927084</v>
      </c>
      <c r="U33" s="140">
        <f t="shared" si="11"/>
        <v>20.522324010260416</v>
      </c>
      <c r="V33" s="140">
        <f t="shared" si="11"/>
        <v>21.855657343593748</v>
      </c>
      <c r="W33" s="140">
        <f t="shared" si="11"/>
        <v>23.18899067692708</v>
      </c>
      <c r="X33" s="140">
        <f t="shared" si="11"/>
        <v>24.522324010260412</v>
      </c>
      <c r="Y33" s="140">
        <f t="shared" si="11"/>
        <v>25.855657343593744</v>
      </c>
      <c r="Z33" s="140">
        <f t="shared" si="11"/>
        <v>28.27442308606059</v>
      </c>
      <c r="AA33" s="140">
        <f t="shared" si="11"/>
        <v>32.822101105312356</v>
      </c>
      <c r="AB33" s="140">
        <f t="shared" si="11"/>
        <v>38.18063675936138</v>
      </c>
      <c r="AC33" s="140">
        <f t="shared" si="11"/>
        <v>45.58128522468499</v>
      </c>
      <c r="AD33" s="140">
        <f t="shared" si="11"/>
        <v>53.41217401124954</v>
      </c>
      <c r="AE33" s="140">
        <f t="shared" si="11"/>
        <v>58.08705925104577</v>
      </c>
      <c r="AF33" s="140">
        <f t="shared" si="11"/>
        <v>66.00669682789929</v>
      </c>
      <c r="AG33" s="140">
        <f t="shared" si="11"/>
        <v>70.63084729411392</v>
      </c>
      <c r="AH33" s="140">
        <f t="shared" si="11"/>
        <v>85.53277460343382</v>
      </c>
      <c r="AI33" s="140">
        <f t="shared" si="11"/>
        <v>91.96122482835708</v>
      </c>
      <c r="AJ33" s="140">
        <f t="shared" si="11"/>
        <v>101.26034922273325</v>
      </c>
      <c r="AK33" s="140">
        <f t="shared" si="11"/>
        <v>114.25645882333153</v>
      </c>
      <c r="AL33" s="140">
        <f t="shared" si="11"/>
        <v>131.9705521547623</v>
      </c>
      <c r="AM33" s="140">
        <f t="shared" si="11"/>
        <v>131.9705521547623</v>
      </c>
      <c r="AN33" s="140">
        <f t="shared" si="11"/>
        <v>131.9705521547623</v>
      </c>
      <c r="AO33" s="140">
        <f t="shared" si="11"/>
        <v>131.9705521547623</v>
      </c>
      <c r="AP33" s="140">
        <f t="shared" si="11"/>
        <v>131.9705521547623</v>
      </c>
      <c r="AQ33" s="140">
        <f t="shared" si="11"/>
        <v>131.9705521547623</v>
      </c>
      <c r="AR33" s="140">
        <f t="shared" si="11"/>
        <v>138.1731681060361</v>
      </c>
      <c r="AS33" s="140">
        <f t="shared" si="11"/>
        <v>138.1731681060361</v>
      </c>
      <c r="AT33" s="140">
        <f t="shared" si="11"/>
        <v>138.1731681060361</v>
      </c>
      <c r="AU33" s="140">
        <f t="shared" si="11"/>
        <v>138.1731681060361</v>
      </c>
      <c r="AV33" s="140">
        <f t="shared" si="11"/>
        <v>138.1731681060361</v>
      </c>
      <c r="AW33" s="140">
        <f t="shared" si="11"/>
        <v>139.4944538334422</v>
      </c>
      <c r="AX33" s="140">
        <f t="shared" si="11"/>
        <v>148.49089855489598</v>
      </c>
      <c r="AY33" s="140">
        <f t="shared" si="11"/>
        <v>155.81814528835207</v>
      </c>
      <c r="AZ33" s="140">
        <f t="shared" si="11"/>
        <v>164.6159621095464</v>
      </c>
      <c r="BA33" s="140">
        <f t="shared" si="11"/>
        <v>175.8673277314503</v>
      </c>
      <c r="BB33" s="140">
        <f t="shared" si="11"/>
        <v>186.48321520138256</v>
      </c>
      <c r="BC33" s="140">
        <f t="shared" si="11"/>
        <v>198.82902139052828</v>
      </c>
      <c r="BD33" s="140">
        <f t="shared" si="11"/>
        <v>223.9137389617732</v>
      </c>
      <c r="BE33" s="140">
        <f t="shared" si="11"/>
        <v>234.985244733137</v>
      </c>
      <c r="BF33" s="140">
        <f t="shared" si="11"/>
        <v>244.60193383370594</v>
      </c>
      <c r="BG33" s="140">
        <f t="shared" si="11"/>
        <v>253.95056667017812</v>
      </c>
      <c r="BH33" s="140">
        <f t="shared" si="11"/>
        <v>264.9725242796163</v>
      </c>
      <c r="BI33" s="140">
        <f t="shared" si="11"/>
        <v>272.88255965887595</v>
      </c>
      <c r="BJ33" s="140">
        <f t="shared" si="11"/>
        <v>293.9768481100148</v>
      </c>
      <c r="BK33" s="140">
        <f t="shared" si="11"/>
        <v>301.2444134176401</v>
      </c>
      <c r="BL33" s="140">
        <f t="shared" si="11"/>
        <v>313.4879298353497</v>
      </c>
      <c r="BM33" s="140">
        <f t="shared" si="11"/>
        <v>325.85921477164743</v>
      </c>
      <c r="BN33" s="140">
        <f t="shared" si="11"/>
        <v>349.5305838548245</v>
      </c>
      <c r="BO33" s="140">
        <f t="shared" si="11"/>
        <v>376.2778117434377</v>
      </c>
      <c r="BP33" s="140">
        <f aca="true" t="shared" si="12" ref="BP33:EA33">BP28+BP32</f>
        <v>413.34208635013727</v>
      </c>
      <c r="BQ33" s="140">
        <f t="shared" si="12"/>
        <v>432.07999000721793</v>
      </c>
      <c r="BR33" s="140">
        <f t="shared" si="12"/>
        <v>450.89684593844333</v>
      </c>
      <c r="BS33" s="140">
        <f t="shared" si="12"/>
        <v>464.8904767371085</v>
      </c>
      <c r="BT33" s="140">
        <f t="shared" si="12"/>
        <v>472.2380119702746</v>
      </c>
      <c r="BU33" s="140">
        <f t="shared" si="12"/>
        <v>479.1341719973206</v>
      </c>
      <c r="BV33" s="140">
        <f t="shared" si="12"/>
        <v>503.51440093970405</v>
      </c>
      <c r="BW33" s="140">
        <f t="shared" si="12"/>
        <v>503.51440093970405</v>
      </c>
      <c r="BX33" s="140">
        <f t="shared" si="12"/>
        <v>503.51440093970405</v>
      </c>
      <c r="BY33" s="140">
        <f t="shared" si="12"/>
        <v>503.51440093970405</v>
      </c>
      <c r="BZ33" s="140">
        <f t="shared" si="12"/>
        <v>503.51440093970405</v>
      </c>
      <c r="CA33" s="140">
        <f t="shared" si="12"/>
        <v>483.0260970358321</v>
      </c>
      <c r="CB33" s="140">
        <f t="shared" si="12"/>
        <v>509.5490742365234</v>
      </c>
      <c r="CC33" s="140">
        <f t="shared" si="12"/>
        <v>509.5490742365234</v>
      </c>
      <c r="CD33" s="140">
        <f t="shared" si="12"/>
        <v>509.5490742365234</v>
      </c>
      <c r="CE33" s="140">
        <f t="shared" si="12"/>
        <v>509.5490742365234</v>
      </c>
      <c r="CF33" s="140">
        <f t="shared" si="12"/>
        <v>509.5490742365234</v>
      </c>
      <c r="CG33" s="140">
        <f t="shared" si="12"/>
        <v>509.5490742365234</v>
      </c>
      <c r="CH33" s="140">
        <f t="shared" si="12"/>
        <v>523.1540345186386</v>
      </c>
      <c r="CI33" s="140">
        <f t="shared" si="12"/>
        <v>523.1540345186386</v>
      </c>
      <c r="CJ33" s="140">
        <f t="shared" si="12"/>
        <v>523.1540345186386</v>
      </c>
      <c r="CK33" s="140">
        <f t="shared" si="12"/>
        <v>523.1540345186386</v>
      </c>
      <c r="CL33" s="140">
        <f t="shared" si="12"/>
        <v>523.1540345186386</v>
      </c>
      <c r="CM33" s="140">
        <f t="shared" si="12"/>
        <v>523.1540345186386</v>
      </c>
      <c r="CN33" s="140">
        <f t="shared" si="12"/>
        <v>523.1540345186386</v>
      </c>
      <c r="CO33" s="140">
        <f t="shared" si="12"/>
        <v>523.1540345186386</v>
      </c>
      <c r="CP33" s="140">
        <f t="shared" si="12"/>
        <v>523.1540345186386</v>
      </c>
      <c r="CQ33" s="140">
        <f t="shared" si="12"/>
        <v>523.1540345186386</v>
      </c>
      <c r="CR33" s="140">
        <f t="shared" si="12"/>
        <v>523.1540345186386</v>
      </c>
      <c r="CS33" s="140">
        <f t="shared" si="12"/>
        <v>523.1540345186386</v>
      </c>
      <c r="CT33" s="140">
        <f t="shared" si="12"/>
        <v>523.1540345186386</v>
      </c>
      <c r="CU33" s="140">
        <f t="shared" si="12"/>
        <v>523.1540345186386</v>
      </c>
      <c r="CV33" s="140">
        <f t="shared" si="12"/>
        <v>523.1540345186386</v>
      </c>
      <c r="CW33" s="140">
        <f t="shared" si="12"/>
        <v>523.1540345186386</v>
      </c>
      <c r="CX33" s="140">
        <f t="shared" si="12"/>
        <v>523.1540345186386</v>
      </c>
      <c r="CY33" s="140">
        <f t="shared" si="12"/>
        <v>523.1540345186386</v>
      </c>
      <c r="CZ33" s="140">
        <f t="shared" si="12"/>
        <v>523.1540345186386</v>
      </c>
      <c r="DA33" s="140">
        <f t="shared" si="12"/>
        <v>523.1540345186386</v>
      </c>
      <c r="DB33" s="140">
        <f t="shared" si="12"/>
        <v>523.1540345186386</v>
      </c>
      <c r="DC33" s="140">
        <f t="shared" si="12"/>
        <v>523.1540345186386</v>
      </c>
      <c r="DD33" s="140">
        <f t="shared" si="12"/>
        <v>523.1540345186386</v>
      </c>
      <c r="DE33" s="140">
        <f t="shared" si="12"/>
        <v>523.1540345186386</v>
      </c>
      <c r="DF33" s="140">
        <f t="shared" si="12"/>
        <v>523.1540345186386</v>
      </c>
      <c r="DG33" s="140">
        <f t="shared" si="12"/>
        <v>523.1540345186386</v>
      </c>
      <c r="DH33" s="140">
        <f t="shared" si="12"/>
        <v>523.1540345186386</v>
      </c>
      <c r="DI33" s="140">
        <f t="shared" si="12"/>
        <v>523.1540345186386</v>
      </c>
      <c r="DJ33" s="140">
        <f t="shared" si="12"/>
        <v>523.1540345186386</v>
      </c>
      <c r="DK33" s="140">
        <f t="shared" si="12"/>
        <v>523.1540345186386</v>
      </c>
      <c r="DL33" s="140">
        <f t="shared" si="12"/>
        <v>523.1540345186386</v>
      </c>
      <c r="DM33" s="140">
        <f t="shared" si="12"/>
        <v>523.1540345186386</v>
      </c>
      <c r="DN33" s="140">
        <f t="shared" si="12"/>
        <v>523.1540345186386</v>
      </c>
      <c r="DO33" s="140">
        <f t="shared" si="12"/>
        <v>523.1540345186386</v>
      </c>
      <c r="DP33" s="140">
        <f t="shared" si="12"/>
        <v>523.1540345186386</v>
      </c>
      <c r="DQ33" s="140">
        <f t="shared" si="12"/>
        <v>523.1540345186386</v>
      </c>
      <c r="DR33" s="140">
        <f t="shared" si="12"/>
        <v>523.1540345186386</v>
      </c>
      <c r="DS33" s="140">
        <f t="shared" si="12"/>
        <v>523.1540345186386</v>
      </c>
      <c r="DT33" s="140">
        <f t="shared" si="12"/>
        <v>523.1540345186386</v>
      </c>
      <c r="DU33" s="140">
        <f t="shared" si="12"/>
        <v>523.1540345186386</v>
      </c>
      <c r="DV33" s="140">
        <f t="shared" si="12"/>
        <v>523.1540345186386</v>
      </c>
      <c r="DW33" s="140">
        <f t="shared" si="12"/>
        <v>523.1540345186386</v>
      </c>
      <c r="DX33" s="140">
        <f t="shared" si="12"/>
        <v>523.1540345186386</v>
      </c>
      <c r="DY33" s="140">
        <f t="shared" si="12"/>
        <v>523.1540345186386</v>
      </c>
      <c r="DZ33" s="140">
        <f t="shared" si="12"/>
        <v>523.1540345186386</v>
      </c>
      <c r="EA33" s="140">
        <f t="shared" si="12"/>
        <v>523.1540345186386</v>
      </c>
      <c r="EB33" s="140">
        <f>EB28+EB32</f>
        <v>523.1540345186386</v>
      </c>
      <c r="EC33" s="140">
        <f>EC28+EC32</f>
        <v>523.1540345186386</v>
      </c>
      <c r="ED33" s="140">
        <f>ED28+ED32</f>
        <v>523.1540345186386</v>
      </c>
    </row>
    <row r="36" s="111" customFormat="1" ht="12.75"/>
    <row r="38" spans="1:86" ht="12.75">
      <c r="A38" s="11" t="s">
        <v>189</v>
      </c>
      <c r="CH38" s="141"/>
    </row>
    <row r="40" spans="1:3" ht="12.75">
      <c r="A40" s="11" t="s">
        <v>142</v>
      </c>
      <c r="C40" s="194">
        <f>C23</f>
        <v>43009</v>
      </c>
    </row>
    <row r="41" spans="1:134" ht="12.75">
      <c r="A41" s="11" t="s">
        <v>74</v>
      </c>
      <c r="B41" s="11"/>
      <c r="C41" s="196">
        <f>'III. Input Tab'!$C$21</f>
        <v>0.04</v>
      </c>
      <c r="D41" s="196">
        <f>'III. Input Tab'!$C$21</f>
        <v>0.04</v>
      </c>
      <c r="E41" s="196">
        <f>'III. Input Tab'!$C$21</f>
        <v>0.04</v>
      </c>
      <c r="F41" s="196">
        <f>'III. Input Tab'!$C$21</f>
        <v>0.04</v>
      </c>
      <c r="G41" s="196">
        <f>'III. Input Tab'!$C$21</f>
        <v>0.04</v>
      </c>
      <c r="H41" s="196">
        <f>'III. Input Tab'!$C$21</f>
        <v>0.04</v>
      </c>
      <c r="I41" s="196">
        <f>'III. Input Tab'!$C$21</f>
        <v>0.04</v>
      </c>
      <c r="J41" s="196">
        <f>'III. Input Tab'!$C$21</f>
        <v>0.04</v>
      </c>
      <c r="K41" s="196">
        <f>'III. Input Tab'!$C$21</f>
        <v>0.04</v>
      </c>
      <c r="L41" s="196">
        <f>'III. Input Tab'!$C$21</f>
        <v>0.04</v>
      </c>
      <c r="M41" s="196">
        <f>'III. Input Tab'!$C$21</f>
        <v>0.04</v>
      </c>
      <c r="N41" s="196">
        <f>'III. Input Tab'!$C$21</f>
        <v>0.04</v>
      </c>
      <c r="O41" s="196">
        <f>'III. Input Tab'!$C$21</f>
        <v>0.04</v>
      </c>
      <c r="P41" s="196">
        <f>'III. Input Tab'!$C$21</f>
        <v>0.04</v>
      </c>
      <c r="Q41" s="196">
        <f>'III. Input Tab'!$C$21</f>
        <v>0.04</v>
      </c>
      <c r="R41" s="196">
        <f>'III. Input Tab'!$C$21</f>
        <v>0.04</v>
      </c>
      <c r="S41" s="196">
        <f>'III. Input Tab'!$C$21</f>
        <v>0.04</v>
      </c>
      <c r="T41" s="196">
        <f>'III. Input Tab'!$C$21</f>
        <v>0.04</v>
      </c>
      <c r="U41" s="196">
        <f>'III. Input Tab'!$C$21</f>
        <v>0.04</v>
      </c>
      <c r="V41" s="196">
        <f>'III. Input Tab'!$C$21</f>
        <v>0.04</v>
      </c>
      <c r="W41" s="196">
        <f>'III. Input Tab'!$C$21</f>
        <v>0.04</v>
      </c>
      <c r="X41" s="196">
        <f>'III. Input Tab'!$C$21</f>
        <v>0.04</v>
      </c>
      <c r="Y41" s="196">
        <f>'III. Input Tab'!$C$21</f>
        <v>0.04</v>
      </c>
      <c r="Z41" s="196">
        <f>'III. Input Tab'!$C$21</f>
        <v>0.04</v>
      </c>
      <c r="AA41" s="196">
        <f>'III. Input Tab'!$C$21</f>
        <v>0.04</v>
      </c>
      <c r="AB41" s="196">
        <f>'III. Input Tab'!$C$21</f>
        <v>0.04</v>
      </c>
      <c r="AC41" s="196">
        <f>'III. Input Tab'!$C$21</f>
        <v>0.04</v>
      </c>
      <c r="AD41" s="196">
        <f>'III. Input Tab'!$C$21</f>
        <v>0.04</v>
      </c>
      <c r="AE41" s="196">
        <f>'III. Input Tab'!$C$21</f>
        <v>0.04</v>
      </c>
      <c r="AF41" s="196">
        <f>'III. Input Tab'!$C$21</f>
        <v>0.04</v>
      </c>
      <c r="AG41" s="196">
        <f>'III. Input Tab'!$C$21</f>
        <v>0.04</v>
      </c>
      <c r="AH41" s="196">
        <f>'III. Input Tab'!$C$21</f>
        <v>0.04</v>
      </c>
      <c r="AI41" s="196">
        <f>'III. Input Tab'!$C$21</f>
        <v>0.04</v>
      </c>
      <c r="AJ41" s="196">
        <f>'III. Input Tab'!$C$21</f>
        <v>0.04</v>
      </c>
      <c r="AK41" s="196">
        <f>'III. Input Tab'!$C$21</f>
        <v>0.04</v>
      </c>
      <c r="AL41" s="196">
        <f>'III. Input Tab'!$C$21</f>
        <v>0.04</v>
      </c>
      <c r="AM41" s="196">
        <f>'III. Input Tab'!$C$21</f>
        <v>0.04</v>
      </c>
      <c r="AN41" s="196">
        <f>'III. Input Tab'!$C$21</f>
        <v>0.04</v>
      </c>
      <c r="AO41" s="196">
        <f>'III. Input Tab'!$C$21</f>
        <v>0.04</v>
      </c>
      <c r="AP41" s="196">
        <f>'III. Input Tab'!$C$21</f>
        <v>0.04</v>
      </c>
      <c r="AQ41" s="196">
        <f>'III. Input Tab'!$C$21</f>
        <v>0.04</v>
      </c>
      <c r="AR41" s="196">
        <f>'III. Input Tab'!$C$21</f>
        <v>0.04</v>
      </c>
      <c r="AS41" s="196">
        <f>'III. Input Tab'!$C$21</f>
        <v>0.04</v>
      </c>
      <c r="AT41" s="196">
        <f>'III. Input Tab'!$C$21</f>
        <v>0.04</v>
      </c>
      <c r="AU41" s="196">
        <f>'III. Input Tab'!$C$21</f>
        <v>0.04</v>
      </c>
      <c r="AV41" s="196">
        <f>'III. Input Tab'!$C$21</f>
        <v>0.04</v>
      </c>
      <c r="AW41" s="196">
        <f>'III. Input Tab'!$C$21</f>
        <v>0.04</v>
      </c>
      <c r="AX41" s="196">
        <f>'III. Input Tab'!$C$21</f>
        <v>0.04</v>
      </c>
      <c r="AY41" s="196">
        <f>'III. Input Tab'!$C$21</f>
        <v>0.04</v>
      </c>
      <c r="AZ41" s="196">
        <f>'III. Input Tab'!$C$21</f>
        <v>0.04</v>
      </c>
      <c r="BA41" s="196">
        <f>'III. Input Tab'!$C$21</f>
        <v>0.04</v>
      </c>
      <c r="BB41" s="196">
        <f>'III. Input Tab'!$C$21</f>
        <v>0.04</v>
      </c>
      <c r="BC41" s="196">
        <f>'III. Input Tab'!$C$21</f>
        <v>0.04</v>
      </c>
      <c r="BD41" s="196">
        <f>'III. Input Tab'!$C$21</f>
        <v>0.04</v>
      </c>
      <c r="BE41" s="196">
        <f>'III. Input Tab'!$C$21</f>
        <v>0.04</v>
      </c>
      <c r="BF41" s="196">
        <f>'III. Input Tab'!$C$21</f>
        <v>0.04</v>
      </c>
      <c r="BG41" s="196">
        <f>'III. Input Tab'!$C$21</f>
        <v>0.04</v>
      </c>
      <c r="BH41" s="196">
        <f>'III. Input Tab'!$C$21</f>
        <v>0.04</v>
      </c>
      <c r="BI41" s="196">
        <f>'III. Input Tab'!$C$21</f>
        <v>0.04</v>
      </c>
      <c r="BJ41" s="196">
        <f>'III. Input Tab'!$C$21</f>
        <v>0.04</v>
      </c>
      <c r="BK41" s="196">
        <f>'III. Input Tab'!$C$21</f>
        <v>0.04</v>
      </c>
      <c r="BL41" s="196">
        <f>'III. Input Tab'!$C$21</f>
        <v>0.04</v>
      </c>
      <c r="BM41" s="196">
        <f>'III. Input Tab'!$C$21</f>
        <v>0.04</v>
      </c>
      <c r="BN41" s="196">
        <f>'III. Input Tab'!$C$21</f>
        <v>0.04</v>
      </c>
      <c r="BO41" s="196">
        <f>'III. Input Tab'!$C$21</f>
        <v>0.04</v>
      </c>
      <c r="BP41" s="196">
        <f>'III. Input Tab'!$C$21</f>
        <v>0.04</v>
      </c>
      <c r="BQ41" s="196">
        <f>'III. Input Tab'!$C$21</f>
        <v>0.04</v>
      </c>
      <c r="BR41" s="196">
        <f>'III. Input Tab'!$C$21</f>
        <v>0.04</v>
      </c>
      <c r="BS41" s="196">
        <f>'III. Input Tab'!$C$21</f>
        <v>0.04</v>
      </c>
      <c r="BT41" s="196">
        <f>'III. Input Tab'!$C$21</f>
        <v>0.04</v>
      </c>
      <c r="BU41" s="196">
        <f>'III. Input Tab'!$C$21</f>
        <v>0.04</v>
      </c>
      <c r="BV41" s="196">
        <f>'III. Input Tab'!$C$21</f>
        <v>0.04</v>
      </c>
      <c r="BW41" s="196">
        <f>'III. Input Tab'!$C$21</f>
        <v>0.04</v>
      </c>
      <c r="BX41" s="196">
        <f>'III. Input Tab'!$C$21</f>
        <v>0.04</v>
      </c>
      <c r="BY41" s="196">
        <f>'III. Input Tab'!$C$21</f>
        <v>0.04</v>
      </c>
      <c r="BZ41" s="196">
        <f>'III. Input Tab'!$C$21</f>
        <v>0.04</v>
      </c>
      <c r="CA41" s="196">
        <f>'III. Input Tab'!$C$21</f>
        <v>0.04</v>
      </c>
      <c r="CB41" s="196">
        <f>'III. Input Tab'!$C$21</f>
        <v>0.04</v>
      </c>
      <c r="CC41" s="196">
        <f>'III. Input Tab'!$C$21</f>
        <v>0.04</v>
      </c>
      <c r="CD41" s="196">
        <f>'III. Input Tab'!$C$21</f>
        <v>0.04</v>
      </c>
      <c r="CE41" s="196">
        <f>'III. Input Tab'!$C$21</f>
        <v>0.04</v>
      </c>
      <c r="CF41" s="196">
        <f>'III. Input Tab'!$C$21</f>
        <v>0.04</v>
      </c>
      <c r="CG41" s="196">
        <f>'III. Input Tab'!$C$21</f>
        <v>0.04</v>
      </c>
      <c r="CH41" s="196">
        <f>'III. Input Tab'!$C$21</f>
        <v>0.04</v>
      </c>
      <c r="CI41" s="196">
        <f>'III. Input Tab'!$C$21</f>
        <v>0.04</v>
      </c>
      <c r="CJ41" s="196">
        <f>'III. Input Tab'!$C$21</f>
        <v>0.04</v>
      </c>
      <c r="CK41" s="196">
        <f>'III. Input Tab'!$C$21</f>
        <v>0.04</v>
      </c>
      <c r="CL41" s="196">
        <f>'III. Input Tab'!$C$21</f>
        <v>0.04</v>
      </c>
      <c r="CM41" s="196">
        <f>'III. Input Tab'!$C$21</f>
        <v>0.04</v>
      </c>
      <c r="CN41" s="196">
        <f>'III. Input Tab'!$C$21</f>
        <v>0.04</v>
      </c>
      <c r="CO41" s="196">
        <f>'III. Input Tab'!$C$21</f>
        <v>0.04</v>
      </c>
      <c r="CP41" s="196">
        <f>'III. Input Tab'!$C$21</f>
        <v>0.04</v>
      </c>
      <c r="CQ41" s="196">
        <f>'III. Input Tab'!$C$21</f>
        <v>0.04</v>
      </c>
      <c r="CR41" s="196">
        <f>'III. Input Tab'!$C$21</f>
        <v>0.04</v>
      </c>
      <c r="CS41" s="196">
        <f>'III. Input Tab'!$C$21</f>
        <v>0.04</v>
      </c>
      <c r="CT41" s="196">
        <f>'III. Input Tab'!$C$21</f>
        <v>0.04</v>
      </c>
      <c r="CU41" s="196">
        <f>'III. Input Tab'!$C$21</f>
        <v>0.04</v>
      </c>
      <c r="CV41" s="196">
        <f>'III. Input Tab'!$C$21</f>
        <v>0.04</v>
      </c>
      <c r="CW41" s="196">
        <f>'III. Input Tab'!$C$21</f>
        <v>0.04</v>
      </c>
      <c r="CX41" s="196">
        <f>'III. Input Tab'!$C$21</f>
        <v>0.04</v>
      </c>
      <c r="CY41" s="196">
        <f>'III. Input Tab'!$C$21</f>
        <v>0.04</v>
      </c>
      <c r="CZ41" s="196">
        <f>'III. Input Tab'!$C$21</f>
        <v>0.04</v>
      </c>
      <c r="DA41" s="196">
        <f>'III. Input Tab'!$C$21</f>
        <v>0.04</v>
      </c>
      <c r="DB41" s="196">
        <f>'III. Input Tab'!$C$21</f>
        <v>0.04</v>
      </c>
      <c r="DC41" s="196">
        <f>'III. Input Tab'!$C$21</f>
        <v>0.04</v>
      </c>
      <c r="DD41" s="196">
        <f>'III. Input Tab'!$C$21</f>
        <v>0.04</v>
      </c>
      <c r="DE41" s="196">
        <f>'III. Input Tab'!$C$21</f>
        <v>0.04</v>
      </c>
      <c r="DF41" s="196">
        <f>'III. Input Tab'!$C$21</f>
        <v>0.04</v>
      </c>
      <c r="DG41" s="196">
        <f>'III. Input Tab'!$C$21</f>
        <v>0.04</v>
      </c>
      <c r="DH41" s="196">
        <f>'III. Input Tab'!$C$21</f>
        <v>0.04</v>
      </c>
      <c r="DI41" s="196">
        <f>'III. Input Tab'!$C$21</f>
        <v>0.04</v>
      </c>
      <c r="DJ41" s="196">
        <f>'III. Input Tab'!$C$21</f>
        <v>0.04</v>
      </c>
      <c r="DK41" s="196">
        <f>'III. Input Tab'!$C$21</f>
        <v>0.04</v>
      </c>
      <c r="DL41" s="196">
        <f>'III. Input Tab'!$C$21</f>
        <v>0.04</v>
      </c>
      <c r="DM41" s="196">
        <f>'III. Input Tab'!$C$21</f>
        <v>0.04</v>
      </c>
      <c r="DN41" s="196">
        <f>'III. Input Tab'!$C$21</f>
        <v>0.04</v>
      </c>
      <c r="DO41" s="196">
        <f>'III. Input Tab'!$C$21</f>
        <v>0.04</v>
      </c>
      <c r="DP41" s="196">
        <f>'III. Input Tab'!$C$21</f>
        <v>0.04</v>
      </c>
      <c r="DQ41" s="196">
        <f>'III. Input Tab'!$C$21</f>
        <v>0.04</v>
      </c>
      <c r="DR41" s="196">
        <f>'III. Input Tab'!$C$21</f>
        <v>0.04</v>
      </c>
      <c r="DS41" s="196">
        <f>'III. Input Tab'!$C$21</f>
        <v>0.04</v>
      </c>
      <c r="DT41" s="196">
        <f>'III. Input Tab'!$C$21</f>
        <v>0.04</v>
      </c>
      <c r="DU41" s="196">
        <f>'III. Input Tab'!$C$21</f>
        <v>0.04</v>
      </c>
      <c r="DV41" s="196">
        <f>'III. Input Tab'!$C$21</f>
        <v>0.04</v>
      </c>
      <c r="DW41" s="196">
        <f>'III. Input Tab'!$C$21</f>
        <v>0.04</v>
      </c>
      <c r="DX41" s="196">
        <f>'III. Input Tab'!$C$21</f>
        <v>0.04</v>
      </c>
      <c r="DY41" s="196">
        <f>'III. Input Tab'!$C$21</f>
        <v>0.04</v>
      </c>
      <c r="DZ41" s="196">
        <f>'III. Input Tab'!$C$21</f>
        <v>0.04</v>
      </c>
      <c r="EA41" s="196">
        <f>'III. Input Tab'!$C$21</f>
        <v>0.04</v>
      </c>
      <c r="EB41" s="196">
        <f>'III. Input Tab'!$C$21</f>
        <v>0.04</v>
      </c>
      <c r="EC41" s="196">
        <f>'III. Input Tab'!$C$21</f>
        <v>0.04</v>
      </c>
      <c r="ED41" s="196">
        <f>'III. Input Tab'!$C$21</f>
        <v>0.04</v>
      </c>
    </row>
    <row r="42" spans="14:26" ht="12.75">
      <c r="N42" s="44"/>
      <c r="Z42" s="44"/>
    </row>
    <row r="43" spans="3:134" ht="12.75">
      <c r="C43" s="135">
        <v>40544</v>
      </c>
      <c r="D43" s="136">
        <v>40575</v>
      </c>
      <c r="E43" s="136">
        <v>40603</v>
      </c>
      <c r="F43" s="136">
        <v>40634</v>
      </c>
      <c r="G43" s="136">
        <v>40664</v>
      </c>
      <c r="H43" s="136">
        <v>40695</v>
      </c>
      <c r="I43" s="136">
        <v>40725</v>
      </c>
      <c r="J43" s="136">
        <v>40756</v>
      </c>
      <c r="K43" s="136">
        <v>40787</v>
      </c>
      <c r="L43" s="136">
        <v>40817</v>
      </c>
      <c r="M43" s="136">
        <v>40848</v>
      </c>
      <c r="N43" s="137">
        <v>40878</v>
      </c>
      <c r="O43" s="135">
        <v>40909</v>
      </c>
      <c r="P43" s="136">
        <v>40940</v>
      </c>
      <c r="Q43" s="136">
        <v>40969</v>
      </c>
      <c r="R43" s="136">
        <v>41000</v>
      </c>
      <c r="S43" s="136">
        <v>41030</v>
      </c>
      <c r="T43" s="136">
        <v>41061</v>
      </c>
      <c r="U43" s="136">
        <v>41091</v>
      </c>
      <c r="V43" s="136">
        <v>41122</v>
      </c>
      <c r="W43" s="136">
        <v>41153</v>
      </c>
      <c r="X43" s="136">
        <v>41183</v>
      </c>
      <c r="Y43" s="136">
        <v>41214</v>
      </c>
      <c r="Z43" s="137">
        <v>41244</v>
      </c>
      <c r="AA43" s="135">
        <v>41275</v>
      </c>
      <c r="AB43" s="136">
        <v>41306</v>
      </c>
      <c r="AC43" s="136">
        <v>41334</v>
      </c>
      <c r="AD43" s="136">
        <v>41365</v>
      </c>
      <c r="AE43" s="136">
        <v>41395</v>
      </c>
      <c r="AF43" s="136">
        <v>41426</v>
      </c>
      <c r="AG43" s="136">
        <v>41456</v>
      </c>
      <c r="AH43" s="136">
        <v>41487</v>
      </c>
      <c r="AI43" s="136">
        <v>41518</v>
      </c>
      <c r="AJ43" s="136">
        <v>41548</v>
      </c>
      <c r="AK43" s="136">
        <v>41579</v>
      </c>
      <c r="AL43" s="137">
        <v>41609</v>
      </c>
      <c r="AM43" s="135">
        <v>41640</v>
      </c>
      <c r="AN43" s="136">
        <v>41671</v>
      </c>
      <c r="AO43" s="136">
        <v>41699</v>
      </c>
      <c r="AP43" s="136">
        <v>41730</v>
      </c>
      <c r="AQ43" s="136">
        <v>41760</v>
      </c>
      <c r="AR43" s="136">
        <v>41791</v>
      </c>
      <c r="AS43" s="136">
        <v>41821</v>
      </c>
      <c r="AT43" s="136">
        <v>41852</v>
      </c>
      <c r="AU43" s="136">
        <v>41883</v>
      </c>
      <c r="AV43" s="136">
        <v>41913</v>
      </c>
      <c r="AW43" s="136">
        <v>41944</v>
      </c>
      <c r="AX43" s="137">
        <v>41974</v>
      </c>
      <c r="AY43" s="135">
        <v>42005</v>
      </c>
      <c r="AZ43" s="136">
        <v>42036</v>
      </c>
      <c r="BA43" s="136">
        <v>42064</v>
      </c>
      <c r="BB43" s="136">
        <v>42095</v>
      </c>
      <c r="BC43" s="136">
        <v>42125</v>
      </c>
      <c r="BD43" s="136">
        <v>42156</v>
      </c>
      <c r="BE43" s="136">
        <v>42186</v>
      </c>
      <c r="BF43" s="136">
        <v>42217</v>
      </c>
      <c r="BG43" s="136">
        <v>42248</v>
      </c>
      <c r="BH43" s="136">
        <v>42278</v>
      </c>
      <c r="BI43" s="136">
        <v>42309</v>
      </c>
      <c r="BJ43" s="137">
        <v>42339</v>
      </c>
      <c r="BK43" s="135">
        <v>42370</v>
      </c>
      <c r="BL43" s="136">
        <v>42401</v>
      </c>
      <c r="BM43" s="136">
        <v>42430</v>
      </c>
      <c r="BN43" s="136">
        <v>42461</v>
      </c>
      <c r="BO43" s="136">
        <v>42491</v>
      </c>
      <c r="BP43" s="136">
        <v>42522</v>
      </c>
      <c r="BQ43" s="136">
        <v>42552</v>
      </c>
      <c r="BR43" s="136">
        <v>42583</v>
      </c>
      <c r="BS43" s="136">
        <v>42614</v>
      </c>
      <c r="BT43" s="136">
        <v>42644</v>
      </c>
      <c r="BU43" s="136">
        <v>42675</v>
      </c>
      <c r="BV43" s="137">
        <v>42705</v>
      </c>
      <c r="BW43" s="135">
        <v>42736</v>
      </c>
      <c r="BX43" s="136">
        <v>42767</v>
      </c>
      <c r="BY43" s="136">
        <v>42795</v>
      </c>
      <c r="BZ43" s="136">
        <v>42826</v>
      </c>
      <c r="CA43" s="136">
        <v>42856</v>
      </c>
      <c r="CB43" s="136">
        <v>42887</v>
      </c>
      <c r="CC43" s="136">
        <v>42917</v>
      </c>
      <c r="CD43" s="136">
        <v>42948</v>
      </c>
      <c r="CE43" s="136">
        <v>42979</v>
      </c>
      <c r="CF43" s="136">
        <v>43009</v>
      </c>
      <c r="CG43" s="136">
        <v>43040</v>
      </c>
      <c r="CH43" s="137">
        <v>43070</v>
      </c>
      <c r="CI43" s="136">
        <v>43101</v>
      </c>
      <c r="CJ43" s="136">
        <v>43132</v>
      </c>
      <c r="CK43" s="136">
        <v>43160</v>
      </c>
      <c r="CL43" s="136">
        <v>43191</v>
      </c>
      <c r="CM43" s="136">
        <v>43221</v>
      </c>
      <c r="CN43" s="136">
        <v>43252</v>
      </c>
      <c r="CO43" s="136">
        <v>43282</v>
      </c>
      <c r="CP43" s="136">
        <v>43313</v>
      </c>
      <c r="CQ43" s="136">
        <v>43344</v>
      </c>
      <c r="CR43" s="136">
        <v>43374</v>
      </c>
      <c r="CS43" s="136">
        <v>43405</v>
      </c>
      <c r="CT43" s="136">
        <v>43435</v>
      </c>
      <c r="CU43" s="135">
        <v>43466</v>
      </c>
      <c r="CV43" s="136">
        <v>43497</v>
      </c>
      <c r="CW43" s="136">
        <v>43525</v>
      </c>
      <c r="CX43" s="136">
        <v>43556</v>
      </c>
      <c r="CY43" s="136">
        <v>43586</v>
      </c>
      <c r="CZ43" s="136">
        <v>43617</v>
      </c>
      <c r="DA43" s="136">
        <v>43647</v>
      </c>
      <c r="DB43" s="136">
        <v>43678</v>
      </c>
      <c r="DC43" s="136">
        <v>43709</v>
      </c>
      <c r="DD43" s="136">
        <v>43739</v>
      </c>
      <c r="DE43" s="136">
        <v>43770</v>
      </c>
      <c r="DF43" s="137">
        <v>43800</v>
      </c>
      <c r="DG43" s="136">
        <v>43831</v>
      </c>
      <c r="DH43" s="136">
        <v>43862</v>
      </c>
      <c r="DI43" s="136">
        <v>43891</v>
      </c>
      <c r="DJ43" s="136">
        <v>43922</v>
      </c>
      <c r="DK43" s="136">
        <v>43952</v>
      </c>
      <c r="DL43" s="136">
        <v>43983</v>
      </c>
      <c r="DM43" s="136">
        <v>44013</v>
      </c>
      <c r="DN43" s="136">
        <v>44044</v>
      </c>
      <c r="DO43" s="136">
        <v>44075</v>
      </c>
      <c r="DP43" s="136">
        <v>44105</v>
      </c>
      <c r="DQ43" s="136">
        <v>44136</v>
      </c>
      <c r="DR43" s="136">
        <v>44166</v>
      </c>
      <c r="DS43" s="135">
        <v>44197</v>
      </c>
      <c r="DT43" s="136">
        <v>44228</v>
      </c>
      <c r="DU43" s="136">
        <v>44256</v>
      </c>
      <c r="DV43" s="136">
        <v>44287</v>
      </c>
      <c r="DW43" s="136">
        <v>44317</v>
      </c>
      <c r="DX43" s="136">
        <v>44348</v>
      </c>
      <c r="DY43" s="136">
        <v>44378</v>
      </c>
      <c r="DZ43" s="136">
        <v>44409</v>
      </c>
      <c r="EA43" s="136">
        <v>44440</v>
      </c>
      <c r="EB43" s="136">
        <v>44470</v>
      </c>
      <c r="EC43" s="136">
        <v>44501</v>
      </c>
      <c r="ED43" s="137">
        <v>44531</v>
      </c>
    </row>
    <row r="44" spans="1:134" ht="12.75">
      <c r="A44" s="9" t="s">
        <v>194</v>
      </c>
      <c r="C44" s="109">
        <v>0</v>
      </c>
      <c r="D44" s="109">
        <v>0</v>
      </c>
      <c r="E44" s="109">
        <v>0</v>
      </c>
      <c r="F44" s="109">
        <v>0</v>
      </c>
      <c r="G44" s="109">
        <v>0</v>
      </c>
      <c r="H44" s="109">
        <v>0</v>
      </c>
      <c r="I44" s="109">
        <v>0</v>
      </c>
      <c r="J44" s="109">
        <v>0</v>
      </c>
      <c r="K44" s="109">
        <v>0</v>
      </c>
      <c r="L44" s="109">
        <v>0</v>
      </c>
      <c r="M44" s="109">
        <v>0</v>
      </c>
      <c r="N44" s="109">
        <v>0</v>
      </c>
      <c r="O44" s="109">
        <v>0</v>
      </c>
      <c r="P44" s="109">
        <v>0</v>
      </c>
      <c r="Q44" s="109">
        <v>0</v>
      </c>
      <c r="R44" s="109">
        <v>0</v>
      </c>
      <c r="S44" s="109">
        <v>0</v>
      </c>
      <c r="T44" s="109">
        <v>0</v>
      </c>
      <c r="U44" s="109">
        <v>0</v>
      </c>
      <c r="V44" s="109">
        <v>0</v>
      </c>
      <c r="W44" s="109">
        <v>0</v>
      </c>
      <c r="X44" s="109">
        <v>0</v>
      </c>
      <c r="Y44" s="109">
        <v>0</v>
      </c>
      <c r="Z44" s="109">
        <v>0</v>
      </c>
      <c r="AA44" s="109">
        <v>0</v>
      </c>
      <c r="AB44" s="109">
        <v>0</v>
      </c>
      <c r="AC44" s="109">
        <v>0</v>
      </c>
      <c r="AD44" s="109">
        <v>0</v>
      </c>
      <c r="AE44" s="109">
        <v>0</v>
      </c>
      <c r="AF44" s="109">
        <v>0</v>
      </c>
      <c r="AG44" s="109">
        <v>0</v>
      </c>
      <c r="AH44" s="109">
        <v>0</v>
      </c>
      <c r="AI44" s="109">
        <v>0</v>
      </c>
      <c r="AJ44" s="109">
        <v>0</v>
      </c>
      <c r="AK44" s="109">
        <v>0</v>
      </c>
      <c r="AL44" s="109">
        <v>0</v>
      </c>
      <c r="AM44" s="109">
        <f>ABS(AM11-AM27)</f>
        <v>133.86285800609056</v>
      </c>
      <c r="AN44" s="109">
        <f aca="true" t="shared" si="13" ref="AN44:CE44">ABS(AN11-AN27)</f>
        <v>9.812916540605856</v>
      </c>
      <c r="AO44" s="109">
        <f t="shared" si="13"/>
        <v>9.824857072421258</v>
      </c>
      <c r="AP44" s="109">
        <f t="shared" si="13"/>
        <v>11.67910640412518</v>
      </c>
      <c r="AQ44" s="109">
        <f t="shared" si="13"/>
        <v>15.213274531592232</v>
      </c>
      <c r="AR44" s="109">
        <f t="shared" si="13"/>
        <v>22.23481173161283</v>
      </c>
      <c r="AS44" s="109">
        <f t="shared" si="13"/>
        <v>19.58102068806851</v>
      </c>
      <c r="AT44" s="109">
        <f t="shared" si="13"/>
        <v>22.792792310697603</v>
      </c>
      <c r="AU44" s="109">
        <f t="shared" si="13"/>
        <v>25.601432337756854</v>
      </c>
      <c r="AV44" s="109">
        <f t="shared" si="13"/>
        <v>26.450728654676414</v>
      </c>
      <c r="AW44" s="109">
        <f t="shared" si="13"/>
        <v>20.55352083997225</v>
      </c>
      <c r="AX44" s="109">
        <f t="shared" si="13"/>
        <v>19.840677631500903</v>
      </c>
      <c r="AY44" s="109">
        <f t="shared" si="13"/>
        <v>15.888873988064393</v>
      </c>
      <c r="AZ44" s="109">
        <f t="shared" si="13"/>
        <v>19.25195253179202</v>
      </c>
      <c r="BA44" s="109">
        <f t="shared" si="13"/>
        <v>24.889399968322916</v>
      </c>
      <c r="BB44" s="109">
        <f t="shared" si="13"/>
        <v>23.324984657948605</v>
      </c>
      <c r="BC44" s="109">
        <f t="shared" si="13"/>
        <v>27.26521678774181</v>
      </c>
      <c r="BD44" s="109">
        <f t="shared" si="13"/>
        <v>56.79686535760428</v>
      </c>
      <c r="BE44" s="109">
        <f t="shared" si="13"/>
        <v>24.010695980843668</v>
      </c>
      <c r="BF44" s="109">
        <f t="shared" si="13"/>
        <v>20.543047956169573</v>
      </c>
      <c r="BG44" s="109">
        <f t="shared" si="13"/>
        <v>19.84491282245887</v>
      </c>
      <c r="BH44" s="109">
        <f t="shared" si="13"/>
        <v>23.663631702610456</v>
      </c>
      <c r="BI44" s="109">
        <f t="shared" si="13"/>
        <v>16.341756379583764</v>
      </c>
      <c r="BJ44" s="109">
        <f t="shared" si="13"/>
        <v>46.94135921667517</v>
      </c>
      <c r="BK44" s="109">
        <f t="shared" si="13"/>
        <v>14.622230708632804</v>
      </c>
      <c r="BL44" s="109">
        <f t="shared" si="13"/>
        <v>26.137535200359473</v>
      </c>
      <c r="BM44" s="109">
        <f t="shared" si="13"/>
        <v>26.34029502212325</v>
      </c>
      <c r="BN44" s="109">
        <f t="shared" si="13"/>
        <v>52.52241940141489</v>
      </c>
      <c r="BO44" s="109">
        <f t="shared" si="13"/>
        <v>59.494979185058455</v>
      </c>
      <c r="BP44" s="109">
        <f t="shared" si="13"/>
        <v>83.28030740611298</v>
      </c>
      <c r="BQ44" s="109">
        <f t="shared" si="13"/>
        <v>40.370689641344406</v>
      </c>
      <c r="BR44" s="109">
        <f t="shared" si="13"/>
        <v>40.41068797559646</v>
      </c>
      <c r="BS44" s="109">
        <f t="shared" si="13"/>
        <v>29.04849767464618</v>
      </c>
      <c r="BT44" s="109">
        <f t="shared" si="13"/>
        <v>13.48352892158827</v>
      </c>
      <c r="BU44" s="109">
        <f t="shared" si="13"/>
        <v>12.376837336369732</v>
      </c>
      <c r="BV44" s="109">
        <f t="shared" si="13"/>
        <v>28.845655620675412</v>
      </c>
      <c r="BW44" s="109">
        <f t="shared" si="13"/>
        <v>1.5555555555555554</v>
      </c>
      <c r="BX44" s="109">
        <f t="shared" si="13"/>
        <v>1.5555555555555554</v>
      </c>
      <c r="BY44" s="109">
        <f t="shared" si="13"/>
        <v>1.5555555555555554</v>
      </c>
      <c r="BZ44" s="109">
        <f t="shared" si="13"/>
        <v>1.5555555555555554</v>
      </c>
      <c r="CA44" s="109">
        <f t="shared" si="13"/>
        <v>22.043859459427495</v>
      </c>
      <c r="CB44" s="109">
        <f t="shared" si="13"/>
        <v>1.5555555555555554</v>
      </c>
      <c r="CC44" s="109">
        <f t="shared" si="13"/>
        <v>1.5555555555555554</v>
      </c>
      <c r="CD44" s="109">
        <f t="shared" si="13"/>
        <v>1.5555555555555554</v>
      </c>
      <c r="CE44" s="109">
        <f t="shared" si="13"/>
        <v>1.5555555555555554</v>
      </c>
      <c r="CF44" s="109"/>
      <c r="CG44" s="109"/>
      <c r="CH44" s="109"/>
      <c r="CI44" s="109"/>
      <c r="CJ44" s="109"/>
      <c r="CK44" s="109"/>
      <c r="CL44" s="109"/>
      <c r="CM44" s="109"/>
      <c r="CN44" s="109"/>
      <c r="CO44" s="109"/>
      <c r="CP44" s="109"/>
      <c r="CQ44" s="109"/>
      <c r="CR44" s="109"/>
      <c r="CS44" s="109"/>
      <c r="CT44" s="109"/>
      <c r="CU44" s="109"/>
      <c r="CV44" s="109"/>
      <c r="CW44" s="109"/>
      <c r="CX44" s="109"/>
      <c r="CY44" s="109"/>
      <c r="CZ44" s="109"/>
      <c r="DA44" s="109"/>
      <c r="DB44" s="109"/>
      <c r="DC44" s="109"/>
      <c r="DD44" s="109"/>
      <c r="DE44" s="109"/>
      <c r="DF44" s="109"/>
      <c r="DG44" s="109"/>
      <c r="DH44" s="109"/>
      <c r="DI44" s="109"/>
      <c r="DJ44" s="109"/>
      <c r="DK44" s="109"/>
      <c r="DL44" s="109"/>
      <c r="DM44" s="109"/>
      <c r="DN44" s="109"/>
      <c r="DO44" s="109"/>
      <c r="DP44" s="109"/>
      <c r="DQ44" s="109"/>
      <c r="DR44" s="109"/>
      <c r="DS44" s="109"/>
      <c r="DT44" s="109"/>
      <c r="DU44" s="109"/>
      <c r="DV44" s="109"/>
      <c r="DW44" s="109"/>
      <c r="DX44" s="109"/>
      <c r="DY44" s="109"/>
      <c r="DZ44" s="109"/>
      <c r="EA44" s="109"/>
      <c r="EB44" s="109"/>
      <c r="EC44" s="109"/>
      <c r="ED44" s="109"/>
    </row>
    <row r="45" spans="1:134" ht="12.75">
      <c r="A45" s="9" t="s">
        <v>195</v>
      </c>
      <c r="C45" s="108">
        <f>SUM($C44:C$44)</f>
        <v>0</v>
      </c>
      <c r="D45" s="108">
        <f>SUM($C44:D$44)</f>
        <v>0</v>
      </c>
      <c r="E45" s="108">
        <f>SUM($C44:E$44)</f>
        <v>0</v>
      </c>
      <c r="F45" s="108">
        <f>SUM($C44:F$44)</f>
        <v>0</v>
      </c>
      <c r="G45" s="108">
        <f>SUM($C44:G$44)</f>
        <v>0</v>
      </c>
      <c r="H45" s="108">
        <f>SUM($C44:H$44)</f>
        <v>0</v>
      </c>
      <c r="I45" s="108">
        <f>SUM($C44:I$44)</f>
        <v>0</v>
      </c>
      <c r="J45" s="108">
        <f>SUM($C44:J$44)</f>
        <v>0</v>
      </c>
      <c r="K45" s="108">
        <f>SUM($C44:K$44)</f>
        <v>0</v>
      </c>
      <c r="L45" s="108">
        <f>SUM($C44:L$44)</f>
        <v>0</v>
      </c>
      <c r="M45" s="108">
        <f>SUM($C44:M$44)</f>
        <v>0</v>
      </c>
      <c r="N45" s="108">
        <f>SUM($C44:N$44)</f>
        <v>0</v>
      </c>
      <c r="O45" s="108">
        <f>SUM($C44:O$44)</f>
        <v>0</v>
      </c>
      <c r="P45" s="108">
        <f>SUM($C44:P$44)</f>
        <v>0</v>
      </c>
      <c r="Q45" s="108">
        <f>SUM($C44:Q$44)</f>
        <v>0</v>
      </c>
      <c r="R45" s="108">
        <f>SUM($C44:R$44)</f>
        <v>0</v>
      </c>
      <c r="S45" s="108">
        <f>SUM($C44:S$44)</f>
        <v>0</v>
      </c>
      <c r="T45" s="108">
        <f>SUM($C44:T$44)</f>
        <v>0</v>
      </c>
      <c r="U45" s="108">
        <f>SUM($C44:U$44)</f>
        <v>0</v>
      </c>
      <c r="V45" s="108">
        <f>SUM($C44:V$44)</f>
        <v>0</v>
      </c>
      <c r="W45" s="108">
        <f>SUM($C44:W$44)</f>
        <v>0</v>
      </c>
      <c r="X45" s="108">
        <f>SUM($C44:X$44)</f>
        <v>0</v>
      </c>
      <c r="Y45" s="108">
        <f>SUM($C44:Y$44)</f>
        <v>0</v>
      </c>
      <c r="Z45" s="108">
        <f>SUM($C44:Z$44)</f>
        <v>0</v>
      </c>
      <c r="AA45" s="108">
        <f>SUM($C44:AA$44)</f>
        <v>0</v>
      </c>
      <c r="AB45" s="108">
        <f>SUM($C44:AB$44)</f>
        <v>0</v>
      </c>
      <c r="AC45" s="108">
        <f>SUM($C44:AC$44)</f>
        <v>0</v>
      </c>
      <c r="AD45" s="108">
        <f>SUM($C44:AD$44)</f>
        <v>0</v>
      </c>
      <c r="AE45" s="108">
        <f>SUM($C44:AE$44)</f>
        <v>0</v>
      </c>
      <c r="AF45" s="108">
        <f>SUM($C44:AF$44)</f>
        <v>0</v>
      </c>
      <c r="AG45" s="108">
        <f>SUM($C44:AG$44)</f>
        <v>0</v>
      </c>
      <c r="AH45" s="108">
        <f>SUM($C44:AH$44)</f>
        <v>0</v>
      </c>
      <c r="AI45" s="108">
        <f>SUM($C44:AI$44)</f>
        <v>0</v>
      </c>
      <c r="AJ45" s="108">
        <f>SUM($C44:AJ$44)</f>
        <v>0</v>
      </c>
      <c r="AK45" s="108">
        <f>SUM($C44:AK$44)</f>
        <v>0</v>
      </c>
      <c r="AL45" s="108">
        <f>SUM($C44:AL$44)</f>
        <v>0</v>
      </c>
      <c r="AM45" s="108">
        <f>SUM($C44:AM$44)</f>
        <v>133.86285800609056</v>
      </c>
      <c r="AN45" s="108">
        <f>SUM($C44:AN$44)</f>
        <v>143.67577454669643</v>
      </c>
      <c r="AO45" s="108">
        <f>SUM($C44:AO$44)</f>
        <v>153.50063161911768</v>
      </c>
      <c r="AP45" s="108">
        <f>SUM($C44:AP$44)</f>
        <v>165.17973802324286</v>
      </c>
      <c r="AQ45" s="108">
        <f>SUM($C44:AQ$44)</f>
        <v>180.39301255483508</v>
      </c>
      <c r="AR45" s="108">
        <f>SUM($C44:AR$44)</f>
        <v>202.62782428644792</v>
      </c>
      <c r="AS45" s="108">
        <f>SUM($C44:AS$44)</f>
        <v>222.20884497451644</v>
      </c>
      <c r="AT45" s="108">
        <f>SUM($C44:AT$44)</f>
        <v>245.00163728521403</v>
      </c>
      <c r="AU45" s="108">
        <f>SUM($C44:AU$44)</f>
        <v>270.6030696229709</v>
      </c>
      <c r="AV45" s="108">
        <f>SUM($C44:AV$44)</f>
        <v>297.05379827764733</v>
      </c>
      <c r="AW45" s="108">
        <f>SUM($C44:AW$44)</f>
        <v>317.60731911761957</v>
      </c>
      <c r="AX45" s="108">
        <f>SUM($C44:AX$44)</f>
        <v>337.4479967491205</v>
      </c>
      <c r="AY45" s="108">
        <f>SUM($C44:AY$44)</f>
        <v>353.3368707371849</v>
      </c>
      <c r="AZ45" s="108">
        <f>SUM($C44:AZ$44)</f>
        <v>372.5888232689769</v>
      </c>
      <c r="BA45" s="108">
        <f>SUM($C44:BA$44)</f>
        <v>397.4782232372998</v>
      </c>
      <c r="BB45" s="108">
        <f>SUM($C44:BB$44)</f>
        <v>420.8032078952484</v>
      </c>
      <c r="BC45" s="108">
        <f>SUM($C44:BC$44)</f>
        <v>448.0684246829902</v>
      </c>
      <c r="BD45" s="108">
        <f>SUM($C44:BD$44)</f>
        <v>504.8652900405945</v>
      </c>
      <c r="BE45" s="108">
        <f>SUM($C44:BE$44)</f>
        <v>528.8759860214382</v>
      </c>
      <c r="BF45" s="108">
        <f>SUM($C44:BF$44)</f>
        <v>549.4190339776078</v>
      </c>
      <c r="BG45" s="108">
        <f>SUM($C44:BG$44)</f>
        <v>569.2639468000667</v>
      </c>
      <c r="BH45" s="108">
        <f>SUM($C44:BH$44)</f>
        <v>592.9275785026772</v>
      </c>
      <c r="BI45" s="108">
        <f>SUM($C44:BI$44)</f>
        <v>609.269334882261</v>
      </c>
      <c r="BJ45" s="108">
        <f>SUM($C44:BJ$44)</f>
        <v>656.2106940989362</v>
      </c>
      <c r="BK45" s="108">
        <f>SUM($C44:BK$44)</f>
        <v>670.832924807569</v>
      </c>
      <c r="BL45" s="108">
        <f>SUM($C44:BL$44)</f>
        <v>696.9704600079285</v>
      </c>
      <c r="BM45" s="108">
        <f>SUM($C44:BM$44)</f>
        <v>723.3107550300517</v>
      </c>
      <c r="BN45" s="108">
        <f>SUM($C44:BN$44)</f>
        <v>775.8331744314667</v>
      </c>
      <c r="BO45" s="108">
        <f>SUM($C44:BO$44)</f>
        <v>835.3281536165251</v>
      </c>
      <c r="BP45" s="108">
        <f>SUM($C44:BP$44)</f>
        <v>918.6084610226382</v>
      </c>
      <c r="BQ45" s="108">
        <f>SUM($C44:BQ$44)</f>
        <v>958.9791506639825</v>
      </c>
      <c r="BR45" s="108">
        <f>SUM($C44:BR$44)</f>
        <v>999.389838639579</v>
      </c>
      <c r="BS45" s="108">
        <f>SUM($C44:BS$44)</f>
        <v>1028.4383363142251</v>
      </c>
      <c r="BT45" s="108">
        <f>SUM($C44:BT$44)</f>
        <v>1041.9218652358134</v>
      </c>
      <c r="BU45" s="108">
        <f>SUM($C44:BU$44)</f>
        <v>1054.2987025721832</v>
      </c>
      <c r="BV45" s="108">
        <f>SUM($C44:BV$44)</f>
        <v>1083.1443581928586</v>
      </c>
      <c r="BW45" s="108">
        <f>SUM($C44:BW$44)</f>
        <v>1084.6999137484142</v>
      </c>
      <c r="BX45" s="108">
        <f>SUM($C44:BX$44)</f>
        <v>1086.25546930397</v>
      </c>
      <c r="BY45" s="108">
        <f>SUM($C44:BY$44)</f>
        <v>1087.8110248595256</v>
      </c>
      <c r="BZ45" s="108">
        <f>SUM($C44:BZ$44)</f>
        <v>1089.3665804150812</v>
      </c>
      <c r="CA45" s="108">
        <f>SUM($C44:CA$44)</f>
        <v>1111.4104398745087</v>
      </c>
      <c r="CB45" s="108">
        <f>SUM($C44:CB$44)</f>
        <v>1112.9659954300644</v>
      </c>
      <c r="CC45" s="108">
        <f>SUM($C44:CC$44)</f>
        <v>1114.52155098562</v>
      </c>
      <c r="CD45" s="108">
        <f>SUM($C44:CD$44)</f>
        <v>1116.0771065411757</v>
      </c>
      <c r="CE45" s="108">
        <f>SUM($C44:CE$44)</f>
        <v>1117.6326620967313</v>
      </c>
      <c r="CF45" s="108">
        <f>SUM($C44:CF$44)</f>
        <v>1117.6326620967313</v>
      </c>
      <c r="CG45" s="108">
        <f>SUM($C44:CG$44)</f>
        <v>1117.6326620967313</v>
      </c>
      <c r="CH45" s="108">
        <f>SUM($C44:CH$44)</f>
        <v>1117.6326620967313</v>
      </c>
      <c r="CI45" s="108">
        <f>SUM($C44:CI$44)</f>
        <v>1117.6326620967313</v>
      </c>
      <c r="CJ45" s="108">
        <f>SUM($C44:CJ$44)</f>
        <v>1117.6326620967313</v>
      </c>
      <c r="CK45" s="108">
        <f>SUM($C44:CK$44)</f>
        <v>1117.6326620967313</v>
      </c>
      <c r="CL45" s="108">
        <f>SUM($C44:CL$44)</f>
        <v>1117.6326620967313</v>
      </c>
      <c r="CM45" s="108">
        <f>SUM($C44:CM$44)</f>
        <v>1117.6326620967313</v>
      </c>
      <c r="CN45" s="108">
        <f>SUM($C44:CN$44)</f>
        <v>1117.6326620967313</v>
      </c>
      <c r="CO45" s="108">
        <f>SUM($C44:CO$44)</f>
        <v>1117.6326620967313</v>
      </c>
      <c r="CP45" s="108">
        <f>SUM($C44:CP$44)</f>
        <v>1117.6326620967313</v>
      </c>
      <c r="CQ45" s="108">
        <f>SUM($C44:CQ$44)</f>
        <v>1117.6326620967313</v>
      </c>
      <c r="CR45" s="108">
        <f>SUM($C44:CR$44)</f>
        <v>1117.6326620967313</v>
      </c>
      <c r="CS45" s="108">
        <f>SUM($C44:CS$44)</f>
        <v>1117.6326620967313</v>
      </c>
      <c r="CT45" s="108">
        <f>SUM($C44:CT$44)</f>
        <v>1117.6326620967313</v>
      </c>
      <c r="CU45" s="108">
        <f>SUM($C44:CU$44)</f>
        <v>1117.6326620967313</v>
      </c>
      <c r="CV45" s="108">
        <f>SUM($C44:CV$44)</f>
        <v>1117.6326620967313</v>
      </c>
      <c r="CW45" s="108">
        <f>SUM($C44:CW$44)</f>
        <v>1117.6326620967313</v>
      </c>
      <c r="CX45" s="108">
        <f>SUM($C44:CX$44)</f>
        <v>1117.6326620967313</v>
      </c>
      <c r="CY45" s="108">
        <f>SUM($C44:CY$44)</f>
        <v>1117.6326620967313</v>
      </c>
      <c r="CZ45" s="108">
        <f>SUM($C44:CZ$44)</f>
        <v>1117.6326620967313</v>
      </c>
      <c r="DA45" s="108">
        <f>SUM($C44:DA$44)</f>
        <v>1117.6326620967313</v>
      </c>
      <c r="DB45" s="108">
        <f>SUM($C44:DB$44)</f>
        <v>1117.6326620967313</v>
      </c>
      <c r="DC45" s="108">
        <f>SUM($C44:DC$44)</f>
        <v>1117.6326620967313</v>
      </c>
      <c r="DD45" s="108">
        <f>SUM($C44:DD$44)</f>
        <v>1117.6326620967313</v>
      </c>
      <c r="DE45" s="108">
        <f>SUM($C44:DE$44)</f>
        <v>1117.6326620967313</v>
      </c>
      <c r="DF45" s="108">
        <f>SUM($C44:DF$44)</f>
        <v>1117.6326620967313</v>
      </c>
      <c r="DG45" s="108">
        <f>SUM($C44:DG$44)</f>
        <v>1117.6326620967313</v>
      </c>
      <c r="DH45" s="108">
        <f>SUM($C44:DH$44)</f>
        <v>1117.6326620967313</v>
      </c>
      <c r="DI45" s="108">
        <f>SUM($C44:DI$44)</f>
        <v>1117.6326620967313</v>
      </c>
      <c r="DJ45" s="108">
        <f>SUM($C44:DJ$44)</f>
        <v>1117.6326620967313</v>
      </c>
      <c r="DK45" s="108">
        <f>SUM($C44:DK$44)</f>
        <v>1117.6326620967313</v>
      </c>
      <c r="DL45" s="108">
        <f>SUM($C44:DL$44)</f>
        <v>1117.6326620967313</v>
      </c>
      <c r="DM45" s="108">
        <f>SUM($C44:DM$44)</f>
        <v>1117.6326620967313</v>
      </c>
      <c r="DN45" s="108">
        <f>SUM($C44:DN$44)</f>
        <v>1117.6326620967313</v>
      </c>
      <c r="DO45" s="108">
        <f>SUM($C44:DO$44)</f>
        <v>1117.6326620967313</v>
      </c>
      <c r="DP45" s="108">
        <f>SUM($C44:DP$44)</f>
        <v>1117.6326620967313</v>
      </c>
      <c r="DQ45" s="108">
        <f>SUM($C44:DQ$44)</f>
        <v>1117.6326620967313</v>
      </c>
      <c r="DR45" s="108">
        <f>SUM($C44:DR$44)</f>
        <v>1117.6326620967313</v>
      </c>
      <c r="DS45" s="108">
        <f>SUM($C44:DS$44)</f>
        <v>1117.6326620967313</v>
      </c>
      <c r="DT45" s="108">
        <f>SUM($C44:DT$44)</f>
        <v>1117.6326620967313</v>
      </c>
      <c r="DU45" s="108">
        <f>SUM($C44:DU$44)</f>
        <v>1117.6326620967313</v>
      </c>
      <c r="DV45" s="108">
        <f>SUM($C44:DV$44)</f>
        <v>1117.6326620967313</v>
      </c>
      <c r="DW45" s="108">
        <f>SUM($C44:DW$44)</f>
        <v>1117.6326620967313</v>
      </c>
      <c r="DX45" s="108">
        <f>SUM($C44:DX$44)</f>
        <v>1117.6326620967313</v>
      </c>
      <c r="DY45" s="108">
        <f>SUM($C44:DY$44)</f>
        <v>1117.6326620967313</v>
      </c>
      <c r="DZ45" s="108">
        <f>SUM($C44:DZ$44)</f>
        <v>1117.6326620967313</v>
      </c>
      <c r="EA45" s="108">
        <f>SUM($C44:EA$44)</f>
        <v>1117.6326620967313</v>
      </c>
      <c r="EB45" s="108">
        <f>SUM($C44:EB$44)</f>
        <v>1117.6326620967313</v>
      </c>
      <c r="EC45" s="108">
        <f>SUM($C44:EC$44)</f>
        <v>1117.6326620967313</v>
      </c>
      <c r="ED45" s="108">
        <f>SUM($C44:ED$44)</f>
        <v>1117.6326620967313</v>
      </c>
    </row>
    <row r="46" spans="1:134" ht="12.75">
      <c r="A46" s="9" t="s">
        <v>189</v>
      </c>
      <c r="C46" s="109">
        <f>C45*C41/12</f>
        <v>0</v>
      </c>
      <c r="D46" s="109">
        <f>IF($C$40&lt;=D43,0,(D45+SUM($C$46:C46))*D41/12)</f>
        <v>0</v>
      </c>
      <c r="E46" s="109">
        <f>IF($C$40&lt;=E43,0,(E45+SUM($C$46:D46))*E41/12)</f>
        <v>0</v>
      </c>
      <c r="F46" s="109">
        <f>IF($C$40&lt;=F43,0,(F45+SUM($C$46:E46))*F41/12)</f>
        <v>0</v>
      </c>
      <c r="G46" s="109">
        <f>IF($C$40&lt;=G43,0,(G45+SUM($C$46:F46))*G41/12)</f>
        <v>0</v>
      </c>
      <c r="H46" s="109">
        <f>IF($C$40&lt;=H43,0,(H45+SUM($C$46:G46))*H41/12)</f>
        <v>0</v>
      </c>
      <c r="I46" s="109">
        <f>IF($C$40&lt;=I43,0,(I45+SUM($C$46:H46))*I41/12)</f>
        <v>0</v>
      </c>
      <c r="J46" s="109">
        <f>IF($C$40&lt;=J43,0,(J45+SUM($C$46:I46))*J41/12)</f>
        <v>0</v>
      </c>
      <c r="K46" s="109">
        <f>IF($C$40&lt;=K43,0,(K45+SUM($C$46:J46))*K41/12)</f>
        <v>0</v>
      </c>
      <c r="L46" s="109">
        <f>IF($C$40&lt;=L43,0,(L45+SUM($C$46:K46))*L41/12)</f>
        <v>0</v>
      </c>
      <c r="M46" s="109">
        <f>IF($C$40&lt;=M43,0,(M45+SUM($C$46:L46))*M41/12)</f>
        <v>0</v>
      </c>
      <c r="N46" s="109">
        <f>IF($C$40&lt;=N43,0,(N45+SUM($C$46:M46))*N41/12)</f>
        <v>0</v>
      </c>
      <c r="O46" s="109">
        <f>IF($C$40&lt;=O43,0,(O45+SUM($C$46:N46))*O41/12)</f>
        <v>0</v>
      </c>
      <c r="P46" s="109">
        <f>IF($C$40&lt;=P43,0,(P45+SUM($C$46:O46))*P41/12)</f>
        <v>0</v>
      </c>
      <c r="Q46" s="109">
        <f>IF($C$40&lt;=Q43,0,(Q45+SUM($C$46:P46))*Q41/12)</f>
        <v>0</v>
      </c>
      <c r="R46" s="109">
        <f>IF($C$40&lt;=R43,0,(R45+SUM($C$46:Q46))*R41/12)</f>
        <v>0</v>
      </c>
      <c r="S46" s="109">
        <f>IF($C$40&lt;=S43,0,(S45+SUM($C$46:R46))*S41/12)</f>
        <v>0</v>
      </c>
      <c r="T46" s="109">
        <f>IF($C$40&lt;=T43,0,(T45+SUM($C$46:S46))*T41/12)</f>
        <v>0</v>
      </c>
      <c r="U46" s="109">
        <f>IF($C$40&lt;=U43,0,(U45+SUM($C$46:T46))*U41/12)</f>
        <v>0</v>
      </c>
      <c r="V46" s="109">
        <f>IF($C$40&lt;=V43,0,(V45+SUM($C$46:U46))*V41/12)</f>
        <v>0</v>
      </c>
      <c r="W46" s="109">
        <f>IF($C$40&lt;=W43,0,(W45+SUM($C$46:V46))*W41/12)</f>
        <v>0</v>
      </c>
      <c r="X46" s="109">
        <f>IF($C$40&lt;=X43,0,(X45+SUM($C$46:W46))*X41/12)</f>
        <v>0</v>
      </c>
      <c r="Y46" s="109">
        <f>IF($C$40&lt;=Y43,0,(Y45+SUM($C$46:X46))*Y41/12)</f>
        <v>0</v>
      </c>
      <c r="Z46" s="109">
        <f>IF($C$40&lt;=Z43,0,(Z45+SUM($C$46:Y46))*Z41/12)</f>
        <v>0</v>
      </c>
      <c r="AA46" s="109">
        <f>IF($C$40&lt;=AA43,0,(AA45+SUM($C$46:Z46))*AA41/12)</f>
        <v>0</v>
      </c>
      <c r="AB46" s="109">
        <f>IF($C$40&lt;=AB43,0,(AB45+SUM($C$46:AA46))*AB41/12)</f>
        <v>0</v>
      </c>
      <c r="AC46" s="109">
        <f>IF($C$40&lt;=AC43,0,(AC45+SUM($C$46:AB46))*AC41/12)</f>
        <v>0</v>
      </c>
      <c r="AD46" s="109">
        <f>IF($C$40&lt;=AD43,0,(AD45+SUM($C$46:AC46))*AD41/12)</f>
        <v>0</v>
      </c>
      <c r="AE46" s="109">
        <f>IF($C$40&lt;=AE43,0,(AE45+SUM($C$46:AD46))*AE41/12)</f>
        <v>0</v>
      </c>
      <c r="AF46" s="109">
        <f>IF($C$40&lt;=AF43,0,(AF45+SUM($C$46:AE46))*AF41/12)</f>
        <v>0</v>
      </c>
      <c r="AG46" s="109">
        <f>IF($C$40&lt;=AG43,0,(AG45+SUM($C$46:AF46))*AG41/12)</f>
        <v>0</v>
      </c>
      <c r="AH46" s="109">
        <f>IF($C$40&lt;=AH43,0,(AH45+SUM($C$46:AG46))*AH41/12)</f>
        <v>0</v>
      </c>
      <c r="AI46" s="109">
        <f>IF($C$40&lt;=AI43,0,(AI45+SUM($C$46:AH46))*AI41/12)</f>
        <v>0</v>
      </c>
      <c r="AJ46" s="109">
        <f>IF($C$40&lt;=AJ43,0,(AJ45+SUM($C$46:AI46))*AJ41/12)</f>
        <v>0</v>
      </c>
      <c r="AK46" s="109">
        <f>IF($C$40&lt;=AK43,0,(AK45+SUM($C$46:AJ46))*AK41/12)</f>
        <v>0</v>
      </c>
      <c r="AL46" s="109">
        <f>IF($C$40&lt;=AL43,0,(AL45+SUM($C$46:AK46))*AL41/12)</f>
        <v>0</v>
      </c>
      <c r="AM46" s="109">
        <f>IF($C$40&lt;=AM43,0,(AM45+SUM($C$46:AL46))*AM41/12)</f>
        <v>0.44620952668696856</v>
      </c>
      <c r="AN46" s="109">
        <f>IF($C$40&lt;=AN43,0,(AN45+SUM($C$46:AM46))*AN41/12)</f>
        <v>0.48040661357794473</v>
      </c>
      <c r="AO46" s="109">
        <f>IF($C$40&lt;=AO43,0,(AO45+SUM($C$46:AN46))*AO41/12)</f>
        <v>0.5147574925312753</v>
      </c>
      <c r="AP46" s="109">
        <f>IF($C$40&lt;=AP43,0,(AP45+SUM($C$46:AO46))*AP41/12)</f>
        <v>0.5554037055201302</v>
      </c>
      <c r="AQ46" s="109">
        <f>IF($C$40&lt;=AQ43,0,(AQ45+SUM($C$46:AP46))*AQ41/12)</f>
        <v>0.6079659663105047</v>
      </c>
      <c r="AR46" s="109">
        <f>IF($C$40&lt;=AR43,0,(AR45+SUM($C$46:AQ46))*AR41/12)</f>
        <v>0.6841085586369159</v>
      </c>
      <c r="AS46" s="109">
        <f>IF($C$40&lt;=AS43,0,(AS45+SUM($C$46:AR46))*AS41/12)</f>
        <v>0.7516589894592673</v>
      </c>
      <c r="AT46" s="109">
        <f>IF($C$40&lt;=AT43,0,(AT45+SUM($C$46:AS46))*AT41/12)</f>
        <v>0.8301404937931235</v>
      </c>
      <c r="AU46" s="109">
        <f>IF($C$40&lt;=AU43,0,(AU45+SUM($C$46:AT46))*AU41/12)</f>
        <v>0.9182457365649568</v>
      </c>
      <c r="AV46" s="109">
        <f>IF($C$40&lt;=AV43,0,(AV45+SUM($C$46:AU46))*AV41/12)</f>
        <v>1.009475651202428</v>
      </c>
      <c r="AW46" s="109">
        <f>IF($C$40&lt;=AW43,0,(AW45+SUM($C$46:AV46))*AW41/12)</f>
        <v>1.0813523061730104</v>
      </c>
      <c r="AX46" s="109">
        <f>IF($C$40&lt;=AX43,0,(AX45+SUM($C$46:AW46))*AX41/12)</f>
        <v>1.1510924059652567</v>
      </c>
      <c r="AY46" s="109">
        <f>IF($C$40&lt;=AY43,0,(AY45+SUM($C$46:AX46))*AY41/12)</f>
        <v>1.2078922939453556</v>
      </c>
      <c r="AZ46" s="109">
        <f>IF($C$40&lt;=AZ43,0,(AZ45+SUM($C$46:AY46))*AZ41/12)</f>
        <v>1.2760917766978135</v>
      </c>
      <c r="BA46" s="109">
        <f>IF($C$40&lt;=BA43,0,(BA45+SUM($C$46:AZ46))*BA41/12)</f>
        <v>1.3633100825145492</v>
      </c>
      <c r="BB46" s="109">
        <f>IF($C$40&lt;=BB43,0,(BB45+SUM($C$46:BA46))*BB41/12)</f>
        <v>1.445604398316093</v>
      </c>
      <c r="BC46" s="109">
        <f>IF($C$40&lt;=BC43,0,(BC45+SUM($C$46:BB46))*BC41/12)</f>
        <v>1.5413071356029526</v>
      </c>
      <c r="BD46" s="109">
        <f>IF($C$40&lt;=BD43,0,(BD45+SUM($C$46:BC46))*BD41/12)</f>
        <v>1.7357677105803104</v>
      </c>
      <c r="BE46" s="109">
        <f>IF($C$40&lt;=BE43,0,(BE45+SUM($C$46:BD46))*BE41/12)</f>
        <v>1.82158925621839</v>
      </c>
      <c r="BF46" s="109">
        <f>IF($C$40&lt;=BF43,0,(BF45+SUM($C$46:BE46))*BF41/12)</f>
        <v>1.8961380469263502</v>
      </c>
      <c r="BG46" s="109">
        <f>IF($C$40&lt;=BG43,0,(BG45+SUM($C$46:BF46))*BG41/12)</f>
        <v>1.9686082164909677</v>
      </c>
      <c r="BH46" s="109">
        <f>IF($C$40&lt;=BH43,0,(BH45+SUM($C$46:BG46))*BH41/12)</f>
        <v>2.054049016221306</v>
      </c>
      <c r="BI46" s="109">
        <f>IF($C$40&lt;=BI43,0,(BI45+SUM($C$46:BH46))*BI41/12)</f>
        <v>2.1153683675406563</v>
      </c>
      <c r="BJ46" s="109">
        <f>IF($C$40&lt;=BJ43,0,(BJ45+SUM($C$46:BI46))*BJ41/12)</f>
        <v>2.2788907928213757</v>
      </c>
      <c r="BK46" s="109">
        <f>IF($C$40&lt;=BK43,0,(BK45+SUM($C$46:BJ46))*BK41/12)</f>
        <v>2.33522786449289</v>
      </c>
      <c r="BL46" s="109">
        <f>IF($C$40&lt;=BL43,0,(BL45+SUM($C$46:BK46))*BL41/12)</f>
        <v>2.4301370747090645</v>
      </c>
      <c r="BM46" s="109">
        <f>IF($C$40&lt;=BM43,0,(BM45+SUM($C$46:BL46))*BM41/12)</f>
        <v>2.5260385150318387</v>
      </c>
      <c r="BN46" s="109">
        <f>IF($C$40&lt;=BN43,0,(BN45+SUM($C$46:BM46))*BN41/12)</f>
        <v>2.709533374753328</v>
      </c>
      <c r="BO46" s="109">
        <f>IF($C$40&lt;=BO43,0,(BO45+SUM($C$46:BN46))*BO41/12)</f>
        <v>2.916881749952701</v>
      </c>
      <c r="BP46" s="109">
        <f>IF($C$40&lt;=BP43,0,(BP45+SUM($C$46:BO46))*BP41/12)</f>
        <v>3.204205713806253</v>
      </c>
      <c r="BQ46" s="109">
        <f>IF($C$40&lt;=BQ43,0,(BQ45+SUM($C$46:BP46))*BQ41/12)</f>
        <v>3.3494553649900887</v>
      </c>
      <c r="BR46" s="109">
        <f>IF($C$40&lt;=BR43,0,(BR45+SUM($C$46:BQ46))*BR41/12)</f>
        <v>3.495322509458711</v>
      </c>
      <c r="BS46" s="109">
        <f>IF($C$40&lt;=BS43,0,(BS45+SUM($C$46:BR46))*BS41/12)</f>
        <v>3.6038019100723933</v>
      </c>
      <c r="BT46" s="109">
        <f>IF($C$40&lt;=BT43,0,(BT45+SUM($C$46:BS46))*BT41/12)</f>
        <v>3.660759679511262</v>
      </c>
      <c r="BU46" s="109">
        <f>IF($C$40&lt;=BU43,0,(BU45+SUM($C$46:BT46))*BU41/12)</f>
        <v>3.7142183362308656</v>
      </c>
      <c r="BV46" s="109">
        <f>IF($C$40&lt;=BV43,0,(BV45+SUM($C$46:BU46))*BV41/12)</f>
        <v>3.8227512494205533</v>
      </c>
      <c r="BW46" s="109">
        <f>IF($C$40&lt;=BW43,0,(BW45+SUM($C$46:BV46))*BW41/12)</f>
        <v>3.8406789387704734</v>
      </c>
      <c r="BX46" s="109">
        <f>IF($C$40&lt;=BX43,0,(BX45+SUM($C$46:BW46))*BX41/12)</f>
        <v>3.8586663870848947</v>
      </c>
      <c r="BY46" s="109">
        <f>IF($C$40&lt;=BY43,0,(BY45+SUM($C$46:BX46))*BY41/12)</f>
        <v>3.876713793560363</v>
      </c>
      <c r="BZ46" s="109">
        <f>IF($C$40&lt;=BZ43,0,(BZ45+SUM($C$46:BY46))*BZ41/12)</f>
        <v>3.8948213580574156</v>
      </c>
      <c r="CA46" s="109">
        <f>IF($C$40&lt;=CA43,0,(CA45+SUM($C$46:BZ46))*CA41/12)</f>
        <v>3.981283627449032</v>
      </c>
      <c r="CB46" s="109">
        <f>IF($C$40&lt;=CB43,0,(CB45+SUM($C$46:CA46))*CB41/12)</f>
        <v>3.9997397580590484</v>
      </c>
      <c r="CC46" s="109">
        <f>IF($C$40&lt;=CC43,0,(CC45+SUM($C$46:CB46))*CC41/12)</f>
        <v>4.018257409104431</v>
      </c>
      <c r="CD46" s="109">
        <f>IF($C$40&lt;=CD43,0,(CD45+SUM($C$46:CC46))*CD41/12)</f>
        <v>4.036836785653297</v>
      </c>
      <c r="CE46" s="109">
        <f>IF($C$40&lt;=CE43,0,(CE45+SUM($C$46:CD46))*CE41/12)</f>
        <v>4.055478093457327</v>
      </c>
      <c r="CF46" s="109">
        <f>IF($C$40&lt;=CF43,0,(CF45+SUM($C$46:CE46))*CF41/12)</f>
        <v>0</v>
      </c>
      <c r="CG46" s="109">
        <f>IF($C$40&lt;=CG43,0,(CG45+SUM($C$46:CF46))*CG41/12)</f>
        <v>0</v>
      </c>
      <c r="CH46" s="109">
        <f>IF($C$40&lt;=CH43,0,(CH45+SUM($C$46:CG46))*CH41/12)</f>
        <v>0</v>
      </c>
      <c r="CI46" s="109">
        <f>IF($C$40&lt;=CI43,0,(CI45+SUM($C$46:CH46))*CI41/12)</f>
        <v>0</v>
      </c>
      <c r="CJ46" s="109">
        <f>IF($C$40&lt;=CJ43,0,(CJ45+SUM($C$46:CI46))*CJ41/12)</f>
        <v>0</v>
      </c>
      <c r="CK46" s="109">
        <f>IF($C$40&lt;=CK43,0,(CK45+SUM($C$46:CJ46))*CK41/12)</f>
        <v>0</v>
      </c>
      <c r="CL46" s="109">
        <f>IF($C$40&lt;=CL43,0,(CL45+SUM($C$46:CK46))*CL41/12)</f>
        <v>0</v>
      </c>
      <c r="CM46" s="109">
        <f>IF($C$40&lt;=CM43,0,(CM45+SUM($C$46:CL46))*CM41/12)</f>
        <v>0</v>
      </c>
      <c r="CN46" s="109">
        <f>IF($C$40&lt;=CN43,0,(CN45+SUM($C$46:CM46))*CN41/12)</f>
        <v>0</v>
      </c>
      <c r="CO46" s="109">
        <f>IF($C$40&lt;=CO43,0,(CO45+SUM($C$46:CN46))*CO41/12)</f>
        <v>0</v>
      </c>
      <c r="CP46" s="109">
        <f>IF($C$40&lt;=CP43,0,(CP45+SUM($C$46:CO46))*CP41/12)</f>
        <v>0</v>
      </c>
      <c r="CQ46" s="109">
        <f>IF($C$40&lt;=CQ43,0,(CQ45+SUM($C$46:CP46))*CQ41/12)</f>
        <v>0</v>
      </c>
      <c r="CR46" s="109">
        <f>IF($C$40&lt;=CR43,0,(CR45+SUM($C$46:CQ46))*CR41/12)</f>
        <v>0</v>
      </c>
      <c r="CS46" s="109">
        <f>IF($C$40&lt;=CS43,0,(CS45+SUM($C$46:CR46))*CS41/12)</f>
        <v>0</v>
      </c>
      <c r="CT46" s="109">
        <f>IF($C$40&lt;=CT43,0,(CT45+SUM($C$46:CS46))*CT41/12)</f>
        <v>0</v>
      </c>
      <c r="CU46" s="109">
        <f>IF($C$40&lt;=CU43,0,(CU45+SUM($C$46:CT46))*CU41/12)</f>
        <v>0</v>
      </c>
      <c r="CV46" s="109">
        <f>IF($C$40&lt;=CV43,0,(CV45+SUM($C$46:CU46))*CV41/12)</f>
        <v>0</v>
      </c>
      <c r="CW46" s="109">
        <f>IF($C$40&lt;=CW43,0,(CW45+SUM($C$46:CV46))*CW41/12)</f>
        <v>0</v>
      </c>
      <c r="CX46" s="109">
        <f>IF($C$40&lt;=CX43,0,(CX45+SUM($C$46:CW46))*CX41/12)</f>
        <v>0</v>
      </c>
      <c r="CY46" s="109">
        <f>IF($C$40&lt;=CY43,0,(CY45+SUM($C$46:CX46))*CY41/12)</f>
        <v>0</v>
      </c>
      <c r="CZ46" s="109">
        <f>IF($C$40&lt;=CZ43,0,(CZ45+SUM($C$46:CY46))*CZ41/12)</f>
        <v>0</v>
      </c>
      <c r="DA46" s="109">
        <f>IF($C$40&lt;=DA43,0,(DA45+SUM($C$46:CZ46))*DA41/12)</f>
        <v>0</v>
      </c>
      <c r="DB46" s="109">
        <f>IF($C$40&lt;=DB43,0,(DB45+SUM($C$46:DA46))*DB41/12)</f>
        <v>0</v>
      </c>
      <c r="DC46" s="109">
        <f>IF($C$40&lt;=DC43,0,(DC45+SUM($C$46:DB46))*DC41/12)</f>
        <v>0</v>
      </c>
      <c r="DD46" s="109">
        <f>IF($C$40&lt;=DD43,0,(DD45+SUM($C$46:DC46))*DD41/12)</f>
        <v>0</v>
      </c>
      <c r="DE46" s="109">
        <f>IF($C$40&lt;=DE43,0,(DE45+SUM($C$46:DD46))*DE41/12)</f>
        <v>0</v>
      </c>
      <c r="DF46" s="109">
        <f>IF($C$40&lt;=DF43,0,(DF45+SUM($C$46:DE46))*DF41/12)</f>
        <v>0</v>
      </c>
      <c r="DG46" s="109">
        <f>IF($C$40&lt;=DG43,0,(DG45+SUM($C$46:DF46))*DG41/12)</f>
        <v>0</v>
      </c>
      <c r="DH46" s="109">
        <f>IF($C$40&lt;=DH43,0,(DH45+SUM($C$46:DG46))*DH41/12)</f>
        <v>0</v>
      </c>
      <c r="DI46" s="109">
        <f>IF($C$40&lt;=DI43,0,(DI45+SUM($C$46:DH46))*DI41/12)</f>
        <v>0</v>
      </c>
      <c r="DJ46" s="109">
        <f>IF($C$40&lt;=DJ43,0,(DJ45+SUM($C$46:DI46))*DJ41/12)</f>
        <v>0</v>
      </c>
      <c r="DK46" s="109">
        <f>IF($C$40&lt;=DK43,0,(DK45+SUM($C$46:DJ46))*DK41/12)</f>
        <v>0</v>
      </c>
      <c r="DL46" s="109">
        <f>IF($C$40&lt;=DL43,0,(DL45+SUM($C$46:DK46))*DL41/12)</f>
        <v>0</v>
      </c>
      <c r="DM46" s="109">
        <f>IF($C$40&lt;=DM43,0,(DM45+SUM($C$46:DL46))*DM41/12)</f>
        <v>0</v>
      </c>
      <c r="DN46" s="109">
        <f>IF($C$40&lt;=DN43,0,(DN45+SUM($C$46:DM46))*DN41/12)</f>
        <v>0</v>
      </c>
      <c r="DO46" s="109">
        <f>IF($C$40&lt;=DO43,0,(DO45+SUM($C$46:DN46))*DO41/12)</f>
        <v>0</v>
      </c>
      <c r="DP46" s="109">
        <f>IF($C$40&lt;=DP43,0,(DP45+SUM($C$46:DO46))*DP41/12)</f>
        <v>0</v>
      </c>
      <c r="DQ46" s="109">
        <f>IF($C$40&lt;=DQ43,0,(DQ45+SUM($C$46:DP46))*DQ41/12)</f>
        <v>0</v>
      </c>
      <c r="DR46" s="109">
        <f>IF($C$40&lt;=DR43,0,(DR45+SUM($C$46:DQ46))*DR41/12)</f>
        <v>0</v>
      </c>
      <c r="DS46" s="109">
        <f>IF($C$40&lt;=DS43,0,(DS45+SUM($C$46:DR46))*DS41/12)</f>
        <v>0</v>
      </c>
      <c r="DT46" s="109">
        <f>IF($C$40&lt;=DT43,0,(DT45+SUM($C$46:DS46))*DT41/12)</f>
        <v>0</v>
      </c>
      <c r="DU46" s="109">
        <f>IF($C$40&lt;=DU43,0,(DU45+SUM($C$46:DT46))*DU41/12)</f>
        <v>0</v>
      </c>
      <c r="DV46" s="109">
        <f>IF($C$40&lt;=DV43,0,(DV45+SUM($C$46:DU46))*DV41/12)</f>
        <v>0</v>
      </c>
      <c r="DW46" s="109">
        <f>IF($C$40&lt;=DW43,0,(DW45+SUM($C$46:DV46))*DW41/12)</f>
        <v>0</v>
      </c>
      <c r="DX46" s="109">
        <f>IF($C$40&lt;=DX43,0,(DX45+SUM($C$46:DW46))*DX41/12)</f>
        <v>0</v>
      </c>
      <c r="DY46" s="109">
        <f>IF($C$40&lt;=DY43,0,(DY45+SUM($C$46:DX46))*DY41/12)</f>
        <v>0</v>
      </c>
      <c r="DZ46" s="109">
        <f>IF($C$40&lt;=DZ43,0,(DZ45+SUM($C$46:DY46))*DZ41/12)</f>
        <v>0</v>
      </c>
      <c r="EA46" s="109">
        <f>IF($C$40&lt;=EA43,0,(EA45+SUM($C$46:DZ46))*EA41/12)</f>
        <v>0</v>
      </c>
      <c r="EB46" s="109">
        <f>IF($C$40&lt;=EB43,0,(EB45+SUM($C$46:EA46))*EB41/12)</f>
        <v>0</v>
      </c>
      <c r="EC46" s="109">
        <f>IF($C$40&lt;=EC43,0,(EC45+SUM($C$46:EB46))*EC41/12)</f>
        <v>0</v>
      </c>
      <c r="ED46" s="109">
        <f>IF($C$40&lt;=ED43,0,(ED45+SUM($C$46:EC46))*ED41/12)</f>
        <v>0</v>
      </c>
    </row>
    <row r="47" spans="1:134" ht="12.75">
      <c r="A47" s="9" t="s">
        <v>190</v>
      </c>
      <c r="C47" s="109"/>
      <c r="D47" s="109"/>
      <c r="E47" s="109"/>
      <c r="F47" s="109"/>
      <c r="G47" s="109"/>
      <c r="H47" s="109"/>
      <c r="I47" s="110"/>
      <c r="N47" s="109">
        <f>SUM(C46:N46)</f>
        <v>0</v>
      </c>
      <c r="T47" s="109"/>
      <c r="Z47" s="109">
        <f>SUM(O46:Z46)</f>
        <v>0</v>
      </c>
      <c r="AF47" s="109"/>
      <c r="AL47" s="109">
        <f>SUM(AA46:AL46)</f>
        <v>0</v>
      </c>
      <c r="AR47" s="109"/>
      <c r="AX47" s="109">
        <f>SUM(AM46:AX46)</f>
        <v>9.030817446421782</v>
      </c>
      <c r="BD47" s="109"/>
      <c r="BJ47" s="109">
        <f>SUM(AY46:BJ46)</f>
        <v>20.70461709387612</v>
      </c>
      <c r="BP47" s="109"/>
      <c r="BV47" s="109">
        <f>SUM(BK46:BV46)</f>
        <v>37.768333342429955</v>
      </c>
      <c r="CB47" s="109"/>
      <c r="CH47" s="109">
        <f>SUM(BW46:CH46)</f>
        <v>35.56247615119628</v>
      </c>
      <c r="CN47" s="109"/>
      <c r="CT47" s="109">
        <f>SUM(CI46:CT46)</f>
        <v>0</v>
      </c>
      <c r="CZ47" s="109"/>
      <c r="DF47" s="109">
        <f>SUM(CU46:DF46)</f>
        <v>0</v>
      </c>
      <c r="DL47" s="109"/>
      <c r="DR47" s="109">
        <f>SUM(DG46:DR46)</f>
        <v>0</v>
      </c>
      <c r="DX47" s="109"/>
      <c r="ED47" s="109">
        <f>SUM(DS46:ED46)</f>
        <v>0</v>
      </c>
    </row>
    <row r="48" spans="1:134" ht="12.75">
      <c r="A48" s="9" t="s">
        <v>191</v>
      </c>
      <c r="C48" s="109">
        <f>C46</f>
        <v>0</v>
      </c>
      <c r="D48" s="109">
        <f aca="true" t="shared" si="14" ref="D48:AI48">D46+C48</f>
        <v>0</v>
      </c>
      <c r="E48" s="109">
        <f t="shared" si="14"/>
        <v>0</v>
      </c>
      <c r="F48" s="109">
        <f t="shared" si="14"/>
        <v>0</v>
      </c>
      <c r="G48" s="109">
        <f t="shared" si="14"/>
        <v>0</v>
      </c>
      <c r="H48" s="109">
        <f t="shared" si="14"/>
        <v>0</v>
      </c>
      <c r="I48" s="109">
        <f t="shared" si="14"/>
        <v>0</v>
      </c>
      <c r="J48" s="109">
        <f t="shared" si="14"/>
        <v>0</v>
      </c>
      <c r="K48" s="109">
        <f t="shared" si="14"/>
        <v>0</v>
      </c>
      <c r="L48" s="109">
        <f t="shared" si="14"/>
        <v>0</v>
      </c>
      <c r="M48" s="109">
        <f t="shared" si="14"/>
        <v>0</v>
      </c>
      <c r="N48" s="109">
        <f t="shared" si="14"/>
        <v>0</v>
      </c>
      <c r="O48" s="109">
        <f t="shared" si="14"/>
        <v>0</v>
      </c>
      <c r="P48" s="109">
        <f t="shared" si="14"/>
        <v>0</v>
      </c>
      <c r="Q48" s="109">
        <f t="shared" si="14"/>
        <v>0</v>
      </c>
      <c r="R48" s="109">
        <f t="shared" si="14"/>
        <v>0</v>
      </c>
      <c r="S48" s="109">
        <f t="shared" si="14"/>
        <v>0</v>
      </c>
      <c r="T48" s="109">
        <f t="shared" si="14"/>
        <v>0</v>
      </c>
      <c r="U48" s="109">
        <f t="shared" si="14"/>
        <v>0</v>
      </c>
      <c r="V48" s="109">
        <f t="shared" si="14"/>
        <v>0</v>
      </c>
      <c r="W48" s="109">
        <f t="shared" si="14"/>
        <v>0</v>
      </c>
      <c r="X48" s="109">
        <f t="shared" si="14"/>
        <v>0</v>
      </c>
      <c r="Y48" s="109">
        <f t="shared" si="14"/>
        <v>0</v>
      </c>
      <c r="Z48" s="109">
        <f t="shared" si="14"/>
        <v>0</v>
      </c>
      <c r="AA48" s="109">
        <f t="shared" si="14"/>
        <v>0</v>
      </c>
      <c r="AB48" s="109">
        <f t="shared" si="14"/>
        <v>0</v>
      </c>
      <c r="AC48" s="109">
        <f t="shared" si="14"/>
        <v>0</v>
      </c>
      <c r="AD48" s="109">
        <f t="shared" si="14"/>
        <v>0</v>
      </c>
      <c r="AE48" s="109">
        <f t="shared" si="14"/>
        <v>0</v>
      </c>
      <c r="AF48" s="109">
        <f t="shared" si="14"/>
        <v>0</v>
      </c>
      <c r="AG48" s="109">
        <f t="shared" si="14"/>
        <v>0</v>
      </c>
      <c r="AH48" s="109">
        <f t="shared" si="14"/>
        <v>0</v>
      </c>
      <c r="AI48" s="109">
        <f t="shared" si="14"/>
        <v>0</v>
      </c>
      <c r="AJ48" s="109">
        <f aca="true" t="shared" si="15" ref="AJ48:BO48">AJ46+AI48</f>
        <v>0</v>
      </c>
      <c r="AK48" s="109">
        <f t="shared" si="15"/>
        <v>0</v>
      </c>
      <c r="AL48" s="109">
        <f t="shared" si="15"/>
        <v>0</v>
      </c>
      <c r="AM48" s="109">
        <f t="shared" si="15"/>
        <v>0.44620952668696856</v>
      </c>
      <c r="AN48" s="109">
        <f t="shared" si="15"/>
        <v>0.9266161402649133</v>
      </c>
      <c r="AO48" s="109">
        <f t="shared" si="15"/>
        <v>1.4413736327961888</v>
      </c>
      <c r="AP48" s="109">
        <f t="shared" si="15"/>
        <v>1.996777338316319</v>
      </c>
      <c r="AQ48" s="109">
        <f t="shared" si="15"/>
        <v>2.604743304626824</v>
      </c>
      <c r="AR48" s="109">
        <f t="shared" si="15"/>
        <v>3.28885186326374</v>
      </c>
      <c r="AS48" s="109">
        <f t="shared" si="15"/>
        <v>4.040510852723007</v>
      </c>
      <c r="AT48" s="109">
        <f t="shared" si="15"/>
        <v>4.870651346516131</v>
      </c>
      <c r="AU48" s="109">
        <f t="shared" si="15"/>
        <v>5.788897083081087</v>
      </c>
      <c r="AV48" s="109">
        <f t="shared" si="15"/>
        <v>6.798372734283515</v>
      </c>
      <c r="AW48" s="109">
        <f t="shared" si="15"/>
        <v>7.879725040456526</v>
      </c>
      <c r="AX48" s="109">
        <f t="shared" si="15"/>
        <v>9.030817446421782</v>
      </c>
      <c r="AY48" s="109">
        <f t="shared" si="15"/>
        <v>10.238709740367138</v>
      </c>
      <c r="AZ48" s="109">
        <f t="shared" si="15"/>
        <v>11.514801517064951</v>
      </c>
      <c r="BA48" s="109">
        <f t="shared" si="15"/>
        <v>12.878111599579501</v>
      </c>
      <c r="BB48" s="109">
        <f t="shared" si="15"/>
        <v>14.323715997895594</v>
      </c>
      <c r="BC48" s="109">
        <f t="shared" si="15"/>
        <v>15.865023133498546</v>
      </c>
      <c r="BD48" s="109">
        <f t="shared" si="15"/>
        <v>17.60079084407886</v>
      </c>
      <c r="BE48" s="109">
        <f t="shared" si="15"/>
        <v>19.422380100297246</v>
      </c>
      <c r="BF48" s="109">
        <f t="shared" si="15"/>
        <v>21.318518147223596</v>
      </c>
      <c r="BG48" s="109">
        <f t="shared" si="15"/>
        <v>23.287126363714563</v>
      </c>
      <c r="BH48" s="109">
        <f t="shared" si="15"/>
        <v>25.34117537993587</v>
      </c>
      <c r="BI48" s="109">
        <f t="shared" si="15"/>
        <v>27.456543747476527</v>
      </c>
      <c r="BJ48" s="109">
        <f t="shared" si="15"/>
        <v>29.735434540297902</v>
      </c>
      <c r="BK48" s="109">
        <f t="shared" si="15"/>
        <v>32.070662404790795</v>
      </c>
      <c r="BL48" s="109">
        <f t="shared" si="15"/>
        <v>34.50079947949986</v>
      </c>
      <c r="BM48" s="109">
        <f t="shared" si="15"/>
        <v>37.0268379945317</v>
      </c>
      <c r="BN48" s="109">
        <f t="shared" si="15"/>
        <v>39.736371369285024</v>
      </c>
      <c r="BO48" s="109">
        <f t="shared" si="15"/>
        <v>42.653253119237725</v>
      </c>
      <c r="BP48" s="109">
        <f aca="true" t="shared" si="16" ref="BP48:CU48">BP46+BO48</f>
        <v>45.85745883304398</v>
      </c>
      <c r="BQ48" s="109">
        <f t="shared" si="16"/>
        <v>49.20691419803407</v>
      </c>
      <c r="BR48" s="109">
        <f t="shared" si="16"/>
        <v>52.70223670749278</v>
      </c>
      <c r="BS48" s="109">
        <f t="shared" si="16"/>
        <v>56.30603861756517</v>
      </c>
      <c r="BT48" s="109">
        <f t="shared" si="16"/>
        <v>59.96679829707644</v>
      </c>
      <c r="BU48" s="109">
        <f t="shared" si="16"/>
        <v>63.6810166333073</v>
      </c>
      <c r="BV48" s="109">
        <f t="shared" si="16"/>
        <v>67.50376788272786</v>
      </c>
      <c r="BW48" s="109">
        <f t="shared" si="16"/>
        <v>71.34444682149834</v>
      </c>
      <c r="BX48" s="109">
        <f t="shared" si="16"/>
        <v>75.20311320858323</v>
      </c>
      <c r="BY48" s="109">
        <f t="shared" si="16"/>
        <v>79.07982700214359</v>
      </c>
      <c r="BZ48" s="109">
        <f t="shared" si="16"/>
        <v>82.974648360201</v>
      </c>
      <c r="CA48" s="109">
        <f t="shared" si="16"/>
        <v>86.95593198765003</v>
      </c>
      <c r="CB48" s="109">
        <f t="shared" si="16"/>
        <v>90.95567174570908</v>
      </c>
      <c r="CC48" s="109">
        <f t="shared" si="16"/>
        <v>94.97392915481352</v>
      </c>
      <c r="CD48" s="109">
        <f t="shared" si="16"/>
        <v>99.01076594046681</v>
      </c>
      <c r="CE48" s="109">
        <f t="shared" si="16"/>
        <v>103.06624403392414</v>
      </c>
      <c r="CF48" s="109">
        <f t="shared" si="16"/>
        <v>103.06624403392414</v>
      </c>
      <c r="CG48" s="109">
        <f t="shared" si="16"/>
        <v>103.06624403392414</v>
      </c>
      <c r="CH48" s="109">
        <f t="shared" si="16"/>
        <v>103.06624403392414</v>
      </c>
      <c r="CI48" s="109">
        <f t="shared" si="16"/>
        <v>103.06624403392414</v>
      </c>
      <c r="CJ48" s="109">
        <f t="shared" si="16"/>
        <v>103.06624403392414</v>
      </c>
      <c r="CK48" s="109">
        <f t="shared" si="16"/>
        <v>103.06624403392414</v>
      </c>
      <c r="CL48" s="109">
        <f t="shared" si="16"/>
        <v>103.06624403392414</v>
      </c>
      <c r="CM48" s="109">
        <f t="shared" si="16"/>
        <v>103.06624403392414</v>
      </c>
      <c r="CN48" s="109">
        <f t="shared" si="16"/>
        <v>103.06624403392414</v>
      </c>
      <c r="CO48" s="109">
        <f t="shared" si="16"/>
        <v>103.06624403392414</v>
      </c>
      <c r="CP48" s="109">
        <f t="shared" si="16"/>
        <v>103.06624403392414</v>
      </c>
      <c r="CQ48" s="109">
        <f t="shared" si="16"/>
        <v>103.06624403392414</v>
      </c>
      <c r="CR48" s="109">
        <f t="shared" si="16"/>
        <v>103.06624403392414</v>
      </c>
      <c r="CS48" s="109">
        <f t="shared" si="16"/>
        <v>103.06624403392414</v>
      </c>
      <c r="CT48" s="109">
        <f t="shared" si="16"/>
        <v>103.06624403392414</v>
      </c>
      <c r="CU48" s="109">
        <f t="shared" si="16"/>
        <v>103.06624403392414</v>
      </c>
      <c r="CV48" s="109">
        <f aca="true" t="shared" si="17" ref="CV48:ED48">CV46+CU48</f>
        <v>103.06624403392414</v>
      </c>
      <c r="CW48" s="109">
        <f t="shared" si="17"/>
        <v>103.06624403392414</v>
      </c>
      <c r="CX48" s="109">
        <f t="shared" si="17"/>
        <v>103.06624403392414</v>
      </c>
      <c r="CY48" s="109">
        <f t="shared" si="17"/>
        <v>103.06624403392414</v>
      </c>
      <c r="CZ48" s="109">
        <f t="shared" si="17"/>
        <v>103.06624403392414</v>
      </c>
      <c r="DA48" s="109">
        <f t="shared" si="17"/>
        <v>103.06624403392414</v>
      </c>
      <c r="DB48" s="109">
        <f t="shared" si="17"/>
        <v>103.06624403392414</v>
      </c>
      <c r="DC48" s="109">
        <f t="shared" si="17"/>
        <v>103.06624403392414</v>
      </c>
      <c r="DD48" s="109">
        <f t="shared" si="17"/>
        <v>103.06624403392414</v>
      </c>
      <c r="DE48" s="109">
        <f t="shared" si="17"/>
        <v>103.06624403392414</v>
      </c>
      <c r="DF48" s="109">
        <f t="shared" si="17"/>
        <v>103.06624403392414</v>
      </c>
      <c r="DG48" s="109">
        <f t="shared" si="17"/>
        <v>103.06624403392414</v>
      </c>
      <c r="DH48" s="109">
        <f t="shared" si="17"/>
        <v>103.06624403392414</v>
      </c>
      <c r="DI48" s="109">
        <f t="shared" si="17"/>
        <v>103.06624403392414</v>
      </c>
      <c r="DJ48" s="109">
        <f t="shared" si="17"/>
        <v>103.06624403392414</v>
      </c>
      <c r="DK48" s="109">
        <f t="shared" si="17"/>
        <v>103.06624403392414</v>
      </c>
      <c r="DL48" s="109">
        <f t="shared" si="17"/>
        <v>103.06624403392414</v>
      </c>
      <c r="DM48" s="109">
        <f t="shared" si="17"/>
        <v>103.06624403392414</v>
      </c>
      <c r="DN48" s="109">
        <f t="shared" si="17"/>
        <v>103.06624403392414</v>
      </c>
      <c r="DO48" s="109">
        <f t="shared" si="17"/>
        <v>103.06624403392414</v>
      </c>
      <c r="DP48" s="109">
        <f t="shared" si="17"/>
        <v>103.06624403392414</v>
      </c>
      <c r="DQ48" s="109">
        <f t="shared" si="17"/>
        <v>103.06624403392414</v>
      </c>
      <c r="DR48" s="109">
        <f t="shared" si="17"/>
        <v>103.06624403392414</v>
      </c>
      <c r="DS48" s="109">
        <f t="shared" si="17"/>
        <v>103.06624403392414</v>
      </c>
      <c r="DT48" s="109">
        <f t="shared" si="17"/>
        <v>103.06624403392414</v>
      </c>
      <c r="DU48" s="109">
        <f t="shared" si="17"/>
        <v>103.06624403392414</v>
      </c>
      <c r="DV48" s="109">
        <f t="shared" si="17"/>
        <v>103.06624403392414</v>
      </c>
      <c r="DW48" s="109">
        <f t="shared" si="17"/>
        <v>103.06624403392414</v>
      </c>
      <c r="DX48" s="109">
        <f t="shared" si="17"/>
        <v>103.06624403392414</v>
      </c>
      <c r="DY48" s="109">
        <f t="shared" si="17"/>
        <v>103.06624403392414</v>
      </c>
      <c r="DZ48" s="109">
        <f t="shared" si="17"/>
        <v>103.06624403392414</v>
      </c>
      <c r="EA48" s="109">
        <f t="shared" si="17"/>
        <v>103.06624403392414</v>
      </c>
      <c r="EB48" s="109">
        <f t="shared" si="17"/>
        <v>103.06624403392414</v>
      </c>
      <c r="EC48" s="109">
        <f t="shared" si="17"/>
        <v>103.06624403392414</v>
      </c>
      <c r="ED48" s="109">
        <f t="shared" si="17"/>
        <v>103.06624403392414</v>
      </c>
    </row>
    <row r="49" spans="1:134" ht="12.75">
      <c r="A49" s="9" t="s">
        <v>192</v>
      </c>
      <c r="C49" s="140">
        <f aca="true" t="shared" si="18" ref="C49:AH49">C45+C48</f>
        <v>0</v>
      </c>
      <c r="D49" s="140">
        <f t="shared" si="18"/>
        <v>0</v>
      </c>
      <c r="E49" s="140">
        <f t="shared" si="18"/>
        <v>0</v>
      </c>
      <c r="F49" s="140">
        <f t="shared" si="18"/>
        <v>0</v>
      </c>
      <c r="G49" s="140">
        <f t="shared" si="18"/>
        <v>0</v>
      </c>
      <c r="H49" s="140">
        <f t="shared" si="18"/>
        <v>0</v>
      </c>
      <c r="I49" s="140">
        <f t="shared" si="18"/>
        <v>0</v>
      </c>
      <c r="J49" s="140">
        <f t="shared" si="18"/>
        <v>0</v>
      </c>
      <c r="K49" s="140">
        <f t="shared" si="18"/>
        <v>0</v>
      </c>
      <c r="L49" s="140">
        <f t="shared" si="18"/>
        <v>0</v>
      </c>
      <c r="M49" s="140">
        <f t="shared" si="18"/>
        <v>0</v>
      </c>
      <c r="N49" s="140">
        <f t="shared" si="18"/>
        <v>0</v>
      </c>
      <c r="O49" s="140">
        <f t="shared" si="18"/>
        <v>0</v>
      </c>
      <c r="P49" s="140">
        <f t="shared" si="18"/>
        <v>0</v>
      </c>
      <c r="Q49" s="140">
        <f t="shared" si="18"/>
        <v>0</v>
      </c>
      <c r="R49" s="140">
        <f t="shared" si="18"/>
        <v>0</v>
      </c>
      <c r="S49" s="140">
        <f t="shared" si="18"/>
        <v>0</v>
      </c>
      <c r="T49" s="140">
        <f t="shared" si="18"/>
        <v>0</v>
      </c>
      <c r="U49" s="140">
        <f t="shared" si="18"/>
        <v>0</v>
      </c>
      <c r="V49" s="140">
        <f t="shared" si="18"/>
        <v>0</v>
      </c>
      <c r="W49" s="140">
        <f t="shared" si="18"/>
        <v>0</v>
      </c>
      <c r="X49" s="140">
        <f t="shared" si="18"/>
        <v>0</v>
      </c>
      <c r="Y49" s="140">
        <f t="shared" si="18"/>
        <v>0</v>
      </c>
      <c r="Z49" s="140">
        <f t="shared" si="18"/>
        <v>0</v>
      </c>
      <c r="AA49" s="140">
        <f t="shared" si="18"/>
        <v>0</v>
      </c>
      <c r="AB49" s="140">
        <f t="shared" si="18"/>
        <v>0</v>
      </c>
      <c r="AC49" s="140">
        <f t="shared" si="18"/>
        <v>0</v>
      </c>
      <c r="AD49" s="140">
        <f t="shared" si="18"/>
        <v>0</v>
      </c>
      <c r="AE49" s="140">
        <f t="shared" si="18"/>
        <v>0</v>
      </c>
      <c r="AF49" s="140">
        <f t="shared" si="18"/>
        <v>0</v>
      </c>
      <c r="AG49" s="140">
        <f t="shared" si="18"/>
        <v>0</v>
      </c>
      <c r="AH49" s="140">
        <f t="shared" si="18"/>
        <v>0</v>
      </c>
      <c r="AI49" s="140">
        <f aca="true" t="shared" si="19" ref="AI49:BN49">AI45+AI48</f>
        <v>0</v>
      </c>
      <c r="AJ49" s="140">
        <f t="shared" si="19"/>
        <v>0</v>
      </c>
      <c r="AK49" s="140">
        <f t="shared" si="19"/>
        <v>0</v>
      </c>
      <c r="AL49" s="140">
        <f t="shared" si="19"/>
        <v>0</v>
      </c>
      <c r="AM49" s="140">
        <f t="shared" si="19"/>
        <v>134.30906753277753</v>
      </c>
      <c r="AN49" s="140">
        <f t="shared" si="19"/>
        <v>144.60239068696134</v>
      </c>
      <c r="AO49" s="140">
        <f t="shared" si="19"/>
        <v>154.94200525191388</v>
      </c>
      <c r="AP49" s="140">
        <f t="shared" si="19"/>
        <v>167.17651536155918</v>
      </c>
      <c r="AQ49" s="140">
        <f t="shared" si="19"/>
        <v>182.9977558594619</v>
      </c>
      <c r="AR49" s="140">
        <f t="shared" si="19"/>
        <v>205.91667614971166</v>
      </c>
      <c r="AS49" s="140">
        <f t="shared" si="19"/>
        <v>226.24935582723944</v>
      </c>
      <c r="AT49" s="140">
        <f t="shared" si="19"/>
        <v>249.87228863173016</v>
      </c>
      <c r="AU49" s="140">
        <f t="shared" si="19"/>
        <v>276.391966706052</v>
      </c>
      <c r="AV49" s="140">
        <f t="shared" si="19"/>
        <v>303.85217101193086</v>
      </c>
      <c r="AW49" s="140">
        <f t="shared" si="19"/>
        <v>325.4870441580761</v>
      </c>
      <c r="AX49" s="140">
        <f t="shared" si="19"/>
        <v>346.47881419554227</v>
      </c>
      <c r="AY49" s="140">
        <f t="shared" si="19"/>
        <v>363.575580477552</v>
      </c>
      <c r="AZ49" s="140">
        <f t="shared" si="19"/>
        <v>384.10362478604185</v>
      </c>
      <c r="BA49" s="140">
        <f t="shared" si="19"/>
        <v>410.3563348368793</v>
      </c>
      <c r="BB49" s="140">
        <f t="shared" si="19"/>
        <v>435.126923893144</v>
      </c>
      <c r="BC49" s="140">
        <f t="shared" si="19"/>
        <v>463.93344781648875</v>
      </c>
      <c r="BD49" s="140">
        <f t="shared" si="19"/>
        <v>522.4660808846734</v>
      </c>
      <c r="BE49" s="140">
        <f t="shared" si="19"/>
        <v>548.2983661217354</v>
      </c>
      <c r="BF49" s="140">
        <f t="shared" si="19"/>
        <v>570.7375521248314</v>
      </c>
      <c r="BG49" s="140">
        <f t="shared" si="19"/>
        <v>592.5510731637813</v>
      </c>
      <c r="BH49" s="140">
        <f t="shared" si="19"/>
        <v>618.268753882613</v>
      </c>
      <c r="BI49" s="140">
        <f t="shared" si="19"/>
        <v>636.7258786297375</v>
      </c>
      <c r="BJ49" s="140">
        <f t="shared" si="19"/>
        <v>685.9461286392341</v>
      </c>
      <c r="BK49" s="140">
        <f t="shared" si="19"/>
        <v>702.9035872123599</v>
      </c>
      <c r="BL49" s="140">
        <f t="shared" si="19"/>
        <v>731.4712594874284</v>
      </c>
      <c r="BM49" s="140">
        <f t="shared" si="19"/>
        <v>760.3375930245834</v>
      </c>
      <c r="BN49" s="140">
        <f t="shared" si="19"/>
        <v>815.5695458007517</v>
      </c>
      <c r="BO49" s="140">
        <f aca="true" t="shared" si="20" ref="BO49:CT49">BO45+BO48</f>
        <v>877.9814067357629</v>
      </c>
      <c r="BP49" s="140">
        <f t="shared" si="20"/>
        <v>964.4659198556822</v>
      </c>
      <c r="BQ49" s="140">
        <f t="shared" si="20"/>
        <v>1008.1860648620166</v>
      </c>
      <c r="BR49" s="140">
        <f t="shared" si="20"/>
        <v>1052.0920753470718</v>
      </c>
      <c r="BS49" s="140">
        <f t="shared" si="20"/>
        <v>1084.7443749317904</v>
      </c>
      <c r="BT49" s="140">
        <f t="shared" si="20"/>
        <v>1101.8886635328897</v>
      </c>
      <c r="BU49" s="140">
        <f t="shared" si="20"/>
        <v>1117.9797192054905</v>
      </c>
      <c r="BV49" s="140">
        <f t="shared" si="20"/>
        <v>1150.6481260755863</v>
      </c>
      <c r="BW49" s="140">
        <f t="shared" si="20"/>
        <v>1156.0443605699127</v>
      </c>
      <c r="BX49" s="140">
        <f t="shared" si="20"/>
        <v>1161.4585825125532</v>
      </c>
      <c r="BY49" s="140">
        <f t="shared" si="20"/>
        <v>1166.890851861669</v>
      </c>
      <c r="BZ49" s="140">
        <f t="shared" si="20"/>
        <v>1172.3412287752822</v>
      </c>
      <c r="CA49" s="140">
        <f t="shared" si="20"/>
        <v>1198.3663718621588</v>
      </c>
      <c r="CB49" s="140">
        <f t="shared" si="20"/>
        <v>1203.9216671757736</v>
      </c>
      <c r="CC49" s="140">
        <f t="shared" si="20"/>
        <v>1209.4954801404335</v>
      </c>
      <c r="CD49" s="140">
        <f t="shared" si="20"/>
        <v>1215.0878724816425</v>
      </c>
      <c r="CE49" s="140">
        <f t="shared" si="20"/>
        <v>1220.6989061306554</v>
      </c>
      <c r="CF49" s="140">
        <f t="shared" si="20"/>
        <v>1220.6989061306554</v>
      </c>
      <c r="CG49" s="140">
        <f t="shared" si="20"/>
        <v>1220.6989061306554</v>
      </c>
      <c r="CH49" s="140">
        <f t="shared" si="20"/>
        <v>1220.6989061306554</v>
      </c>
      <c r="CI49" s="140">
        <f t="shared" si="20"/>
        <v>1220.6989061306554</v>
      </c>
      <c r="CJ49" s="140">
        <f t="shared" si="20"/>
        <v>1220.6989061306554</v>
      </c>
      <c r="CK49" s="140">
        <f t="shared" si="20"/>
        <v>1220.6989061306554</v>
      </c>
      <c r="CL49" s="140">
        <f t="shared" si="20"/>
        <v>1220.6989061306554</v>
      </c>
      <c r="CM49" s="140">
        <f t="shared" si="20"/>
        <v>1220.6989061306554</v>
      </c>
      <c r="CN49" s="140">
        <f t="shared" si="20"/>
        <v>1220.6989061306554</v>
      </c>
      <c r="CO49" s="140">
        <f t="shared" si="20"/>
        <v>1220.6989061306554</v>
      </c>
      <c r="CP49" s="140">
        <f t="shared" si="20"/>
        <v>1220.6989061306554</v>
      </c>
      <c r="CQ49" s="140">
        <f t="shared" si="20"/>
        <v>1220.6989061306554</v>
      </c>
      <c r="CR49" s="140">
        <f t="shared" si="20"/>
        <v>1220.6989061306554</v>
      </c>
      <c r="CS49" s="140">
        <f t="shared" si="20"/>
        <v>1220.6989061306554</v>
      </c>
      <c r="CT49" s="140">
        <f t="shared" si="20"/>
        <v>1220.6989061306554</v>
      </c>
      <c r="CU49" s="140">
        <f aca="true" t="shared" si="21" ref="CU49:DZ49">CU45+CU48</f>
        <v>1220.6989061306554</v>
      </c>
      <c r="CV49" s="140">
        <f t="shared" si="21"/>
        <v>1220.6989061306554</v>
      </c>
      <c r="CW49" s="140">
        <f t="shared" si="21"/>
        <v>1220.6989061306554</v>
      </c>
      <c r="CX49" s="140">
        <f t="shared" si="21"/>
        <v>1220.6989061306554</v>
      </c>
      <c r="CY49" s="140">
        <f t="shared" si="21"/>
        <v>1220.6989061306554</v>
      </c>
      <c r="CZ49" s="140">
        <f t="shared" si="21"/>
        <v>1220.6989061306554</v>
      </c>
      <c r="DA49" s="140">
        <f t="shared" si="21"/>
        <v>1220.6989061306554</v>
      </c>
      <c r="DB49" s="140">
        <f t="shared" si="21"/>
        <v>1220.6989061306554</v>
      </c>
      <c r="DC49" s="140">
        <f t="shared" si="21"/>
        <v>1220.6989061306554</v>
      </c>
      <c r="DD49" s="140">
        <f t="shared" si="21"/>
        <v>1220.6989061306554</v>
      </c>
      <c r="DE49" s="140">
        <f t="shared" si="21"/>
        <v>1220.6989061306554</v>
      </c>
      <c r="DF49" s="140">
        <f t="shared" si="21"/>
        <v>1220.6989061306554</v>
      </c>
      <c r="DG49" s="140">
        <f t="shared" si="21"/>
        <v>1220.6989061306554</v>
      </c>
      <c r="DH49" s="140">
        <f t="shared" si="21"/>
        <v>1220.6989061306554</v>
      </c>
      <c r="DI49" s="140">
        <f t="shared" si="21"/>
        <v>1220.6989061306554</v>
      </c>
      <c r="DJ49" s="140">
        <f t="shared" si="21"/>
        <v>1220.6989061306554</v>
      </c>
      <c r="DK49" s="140">
        <f t="shared" si="21"/>
        <v>1220.6989061306554</v>
      </c>
      <c r="DL49" s="140">
        <f t="shared" si="21"/>
        <v>1220.6989061306554</v>
      </c>
      <c r="DM49" s="140">
        <f t="shared" si="21"/>
        <v>1220.6989061306554</v>
      </c>
      <c r="DN49" s="140">
        <f t="shared" si="21"/>
        <v>1220.6989061306554</v>
      </c>
      <c r="DO49" s="140">
        <f t="shared" si="21"/>
        <v>1220.6989061306554</v>
      </c>
      <c r="DP49" s="140">
        <f t="shared" si="21"/>
        <v>1220.6989061306554</v>
      </c>
      <c r="DQ49" s="140">
        <f t="shared" si="21"/>
        <v>1220.6989061306554</v>
      </c>
      <c r="DR49" s="140">
        <f t="shared" si="21"/>
        <v>1220.6989061306554</v>
      </c>
      <c r="DS49" s="140">
        <f t="shared" si="21"/>
        <v>1220.6989061306554</v>
      </c>
      <c r="DT49" s="140">
        <f t="shared" si="21"/>
        <v>1220.6989061306554</v>
      </c>
      <c r="DU49" s="140">
        <f t="shared" si="21"/>
        <v>1220.6989061306554</v>
      </c>
      <c r="DV49" s="140">
        <f t="shared" si="21"/>
        <v>1220.6989061306554</v>
      </c>
      <c r="DW49" s="140">
        <f t="shared" si="21"/>
        <v>1220.6989061306554</v>
      </c>
      <c r="DX49" s="140">
        <f t="shared" si="21"/>
        <v>1220.6989061306554</v>
      </c>
      <c r="DY49" s="140">
        <f t="shared" si="21"/>
        <v>1220.6989061306554</v>
      </c>
      <c r="DZ49" s="140">
        <f t="shared" si="21"/>
        <v>1220.6989061306554</v>
      </c>
      <c r="EA49" s="140">
        <f>EA45+EA48</f>
        <v>1220.6989061306554</v>
      </c>
      <c r="EB49" s="140">
        <f>EB45+EB48</f>
        <v>1220.6989061306554</v>
      </c>
      <c r="EC49" s="140">
        <f>EC45+EC48</f>
        <v>1220.6989061306554</v>
      </c>
      <c r="ED49" s="140">
        <f>ED45+ED48</f>
        <v>1220.6989061306554</v>
      </c>
    </row>
    <row r="51" s="111" customFormat="1" ht="12.75"/>
    <row r="53" spans="1:134" ht="12.75">
      <c r="A53" s="11" t="s">
        <v>193</v>
      </c>
      <c r="C53" s="139">
        <f aca="true" t="shared" si="22" ref="C53:AH53">C17</f>
        <v>0.8333333333333333</v>
      </c>
      <c r="D53" s="139">
        <f t="shared" si="22"/>
        <v>1.6666666666666665</v>
      </c>
      <c r="E53" s="139">
        <f t="shared" si="22"/>
        <v>2.5</v>
      </c>
      <c r="F53" s="139">
        <f t="shared" si="22"/>
        <v>3.333333333333333</v>
      </c>
      <c r="G53" s="139">
        <f t="shared" si="22"/>
        <v>4.166666666666666</v>
      </c>
      <c r="H53" s="139">
        <f t="shared" si="22"/>
        <v>5.1327083333333325</v>
      </c>
      <c r="I53" s="139">
        <f t="shared" si="22"/>
        <v>5.966041666666666</v>
      </c>
      <c r="J53" s="139">
        <f t="shared" si="22"/>
        <v>6.799374999999999</v>
      </c>
      <c r="K53" s="139">
        <f t="shared" si="22"/>
        <v>7.632708333333332</v>
      </c>
      <c r="L53" s="139">
        <f t="shared" si="22"/>
        <v>8.466041666666666</v>
      </c>
      <c r="M53" s="139">
        <f t="shared" si="22"/>
        <v>9.299375</v>
      </c>
      <c r="N53" s="139">
        <f t="shared" si="22"/>
        <v>10.498954895833334</v>
      </c>
      <c r="O53" s="139">
        <f t="shared" si="22"/>
        <v>11.832288229166668</v>
      </c>
      <c r="P53" s="139">
        <f t="shared" si="22"/>
        <v>13.165621562500002</v>
      </c>
      <c r="Q53" s="139">
        <f t="shared" si="22"/>
        <v>14.498954895833336</v>
      </c>
      <c r="R53" s="139">
        <f t="shared" si="22"/>
        <v>15.83228822916667</v>
      </c>
      <c r="S53" s="139">
        <f t="shared" si="22"/>
        <v>17.1656215625</v>
      </c>
      <c r="T53" s="139">
        <f t="shared" si="22"/>
        <v>19.188990676927084</v>
      </c>
      <c r="U53" s="139">
        <f t="shared" si="22"/>
        <v>20.522324010260416</v>
      </c>
      <c r="V53" s="139">
        <f t="shared" si="22"/>
        <v>21.855657343593748</v>
      </c>
      <c r="W53" s="139">
        <f t="shared" si="22"/>
        <v>23.18899067692708</v>
      </c>
      <c r="X53" s="139">
        <f t="shared" si="22"/>
        <v>24.522324010260412</v>
      </c>
      <c r="Y53" s="139">
        <f t="shared" si="22"/>
        <v>25.855657343593744</v>
      </c>
      <c r="Z53" s="139">
        <f t="shared" si="22"/>
        <v>28.27442308606059</v>
      </c>
      <c r="AA53" s="139">
        <f t="shared" si="22"/>
        <v>32.822101105312356</v>
      </c>
      <c r="AB53" s="139">
        <f t="shared" si="22"/>
        <v>38.18063675936138</v>
      </c>
      <c r="AC53" s="139">
        <f t="shared" si="22"/>
        <v>45.58128522468499</v>
      </c>
      <c r="AD53" s="139">
        <f t="shared" si="22"/>
        <v>53.41217401124954</v>
      </c>
      <c r="AE53" s="139">
        <f t="shared" si="22"/>
        <v>58.08705925104577</v>
      </c>
      <c r="AF53" s="139">
        <f t="shared" si="22"/>
        <v>66.00669682789929</v>
      </c>
      <c r="AG53" s="139">
        <f t="shared" si="22"/>
        <v>70.63084729411392</v>
      </c>
      <c r="AH53" s="139">
        <f t="shared" si="22"/>
        <v>85.53277460343382</v>
      </c>
      <c r="AI53" s="139">
        <f aca="true" t="shared" si="23" ref="AI53:BN53">AI17</f>
        <v>91.96122482835708</v>
      </c>
      <c r="AJ53" s="139">
        <f t="shared" si="23"/>
        <v>101.26034922273325</v>
      </c>
      <c r="AK53" s="139">
        <f t="shared" si="23"/>
        <v>114.25645882333153</v>
      </c>
      <c r="AL53" s="139">
        <f t="shared" si="23"/>
        <v>131.9705521547623</v>
      </c>
      <c r="AM53" s="139">
        <f t="shared" si="23"/>
        <v>266.2796196875398</v>
      </c>
      <c r="AN53" s="139">
        <f t="shared" si="23"/>
        <v>276.5729428417236</v>
      </c>
      <c r="AO53" s="139">
        <f t="shared" si="23"/>
        <v>286.91255740667617</v>
      </c>
      <c r="AP53" s="139">
        <f t="shared" si="23"/>
        <v>299.1470675163215</v>
      </c>
      <c r="AQ53" s="139">
        <f t="shared" si="23"/>
        <v>314.9683080142242</v>
      </c>
      <c r="AR53" s="139">
        <f t="shared" si="23"/>
        <v>344.0898442557477</v>
      </c>
      <c r="AS53" s="139">
        <f t="shared" si="23"/>
        <v>364.42252393327556</v>
      </c>
      <c r="AT53" s="139">
        <f t="shared" si="23"/>
        <v>388.04545673776624</v>
      </c>
      <c r="AU53" s="139">
        <f t="shared" si="23"/>
        <v>414.5651348120881</v>
      </c>
      <c r="AV53" s="139">
        <f t="shared" si="23"/>
        <v>442.02533911796695</v>
      </c>
      <c r="AW53" s="139">
        <f t="shared" si="23"/>
        <v>464.9814979915183</v>
      </c>
      <c r="AX53" s="139">
        <f t="shared" si="23"/>
        <v>494.96971275043825</v>
      </c>
      <c r="AY53" s="139">
        <f t="shared" si="23"/>
        <v>519.393725765904</v>
      </c>
      <c r="AZ53" s="139">
        <f t="shared" si="23"/>
        <v>548.7195868955882</v>
      </c>
      <c r="BA53" s="139">
        <f t="shared" si="23"/>
        <v>586.2236625683296</v>
      </c>
      <c r="BB53" s="139">
        <f t="shared" si="23"/>
        <v>621.6101390945266</v>
      </c>
      <c r="BC53" s="139">
        <f t="shared" si="23"/>
        <v>662.762469207017</v>
      </c>
      <c r="BD53" s="139">
        <f t="shared" si="23"/>
        <v>746.3798198464466</v>
      </c>
      <c r="BE53" s="139">
        <f t="shared" si="23"/>
        <v>783.2836108548724</v>
      </c>
      <c r="BF53" s="139">
        <f t="shared" si="23"/>
        <v>815.3394859585374</v>
      </c>
      <c r="BG53" s="139">
        <f t="shared" si="23"/>
        <v>846.5016398339594</v>
      </c>
      <c r="BH53" s="139">
        <f t="shared" si="23"/>
        <v>883.2412781622294</v>
      </c>
      <c r="BI53" s="139">
        <f t="shared" si="23"/>
        <v>909.6084382886135</v>
      </c>
      <c r="BJ53" s="139">
        <f t="shared" si="23"/>
        <v>979.9229767492488</v>
      </c>
      <c r="BK53" s="139">
        <f t="shared" si="23"/>
        <v>1004.14800063</v>
      </c>
      <c r="BL53" s="139">
        <f t="shared" si="23"/>
        <v>1044.959189322778</v>
      </c>
      <c r="BM53" s="139">
        <f t="shared" si="23"/>
        <v>1086.1968077962308</v>
      </c>
      <c r="BN53" s="139">
        <f t="shared" si="23"/>
        <v>1165.1001296555762</v>
      </c>
      <c r="BO53" s="139">
        <f aca="true" t="shared" si="24" ref="BO53:CT53">BO17</f>
        <v>1254.2592184792006</v>
      </c>
      <c r="BP53" s="139">
        <f t="shared" si="24"/>
        <v>1377.8080062058193</v>
      </c>
      <c r="BQ53" s="139">
        <f t="shared" si="24"/>
        <v>1440.2660548692345</v>
      </c>
      <c r="BR53" s="139">
        <f t="shared" si="24"/>
        <v>1502.988921285515</v>
      </c>
      <c r="BS53" s="139">
        <f t="shared" si="24"/>
        <v>1549.6348516688988</v>
      </c>
      <c r="BT53" s="139">
        <f t="shared" si="24"/>
        <v>1574.1266755031643</v>
      </c>
      <c r="BU53" s="139">
        <f t="shared" si="24"/>
        <v>1597.1138912028111</v>
      </c>
      <c r="BV53" s="139">
        <f t="shared" si="24"/>
        <v>1654.1625270152904</v>
      </c>
      <c r="BW53" s="139">
        <f t="shared" si="24"/>
        <v>1659.5587615096167</v>
      </c>
      <c r="BX53" s="139">
        <f t="shared" si="24"/>
        <v>1664.9729834522573</v>
      </c>
      <c r="BY53" s="139">
        <f t="shared" si="24"/>
        <v>1670.405252801373</v>
      </c>
      <c r="BZ53" s="139">
        <f t="shared" si="24"/>
        <v>1675.8556297149862</v>
      </c>
      <c r="CA53" s="139">
        <f t="shared" si="24"/>
        <v>1681.392468897991</v>
      </c>
      <c r="CB53" s="139">
        <f t="shared" si="24"/>
        <v>1713.470741412297</v>
      </c>
      <c r="CC53" s="139">
        <f t="shared" si="24"/>
        <v>1719.044554376957</v>
      </c>
      <c r="CD53" s="139">
        <f t="shared" si="24"/>
        <v>1724.636946718166</v>
      </c>
      <c r="CE53" s="139">
        <f t="shared" si="24"/>
        <v>1730.2479803671788</v>
      </c>
      <c r="CF53" s="139">
        <f t="shared" si="24"/>
        <v>1730.2479803671788</v>
      </c>
      <c r="CG53" s="139">
        <f t="shared" si="24"/>
        <v>1730.2479803671788</v>
      </c>
      <c r="CH53" s="139">
        <f>CH17</f>
        <v>1743.852940649294</v>
      </c>
      <c r="CI53" s="139">
        <f t="shared" si="24"/>
        <v>1743.852940649294</v>
      </c>
      <c r="CJ53" s="139">
        <f t="shared" si="24"/>
        <v>1743.852940649294</v>
      </c>
      <c r="CK53" s="139">
        <f t="shared" si="24"/>
        <v>1743.852940649294</v>
      </c>
      <c r="CL53" s="139">
        <f t="shared" si="24"/>
        <v>1743.852940649294</v>
      </c>
      <c r="CM53" s="139">
        <f t="shared" si="24"/>
        <v>1743.852940649294</v>
      </c>
      <c r="CN53" s="139">
        <f t="shared" si="24"/>
        <v>1743.852940649294</v>
      </c>
      <c r="CO53" s="139">
        <f t="shared" si="24"/>
        <v>1743.852940649294</v>
      </c>
      <c r="CP53" s="139">
        <f t="shared" si="24"/>
        <v>1743.852940649294</v>
      </c>
      <c r="CQ53" s="139">
        <f t="shared" si="24"/>
        <v>1743.852940649294</v>
      </c>
      <c r="CR53" s="139">
        <f t="shared" si="24"/>
        <v>1743.852940649294</v>
      </c>
      <c r="CS53" s="139">
        <f t="shared" si="24"/>
        <v>1743.852940649294</v>
      </c>
      <c r="CT53" s="139">
        <f t="shared" si="24"/>
        <v>1743.852940649294</v>
      </c>
      <c r="CU53" s="139">
        <f aca="true" t="shared" si="25" ref="CU53:ED53">CU17</f>
        <v>1743.852940649294</v>
      </c>
      <c r="CV53" s="139">
        <f t="shared" si="25"/>
        <v>1743.852940649294</v>
      </c>
      <c r="CW53" s="139">
        <f t="shared" si="25"/>
        <v>1743.852940649294</v>
      </c>
      <c r="CX53" s="139">
        <f t="shared" si="25"/>
        <v>1743.852940649294</v>
      </c>
      <c r="CY53" s="139">
        <f t="shared" si="25"/>
        <v>1743.852940649294</v>
      </c>
      <c r="CZ53" s="139">
        <f t="shared" si="25"/>
        <v>1743.852940649294</v>
      </c>
      <c r="DA53" s="139">
        <f t="shared" si="25"/>
        <v>1743.852940649294</v>
      </c>
      <c r="DB53" s="139">
        <f t="shared" si="25"/>
        <v>1743.852940649294</v>
      </c>
      <c r="DC53" s="139">
        <f t="shared" si="25"/>
        <v>1743.852940649294</v>
      </c>
      <c r="DD53" s="139">
        <f t="shared" si="25"/>
        <v>1743.852940649294</v>
      </c>
      <c r="DE53" s="139">
        <f t="shared" si="25"/>
        <v>1743.852940649294</v>
      </c>
      <c r="DF53" s="139">
        <f t="shared" si="25"/>
        <v>1743.852940649294</v>
      </c>
      <c r="DG53" s="139">
        <f t="shared" si="25"/>
        <v>1743.852940649294</v>
      </c>
      <c r="DH53" s="139">
        <f t="shared" si="25"/>
        <v>1743.852940649294</v>
      </c>
      <c r="DI53" s="139">
        <f t="shared" si="25"/>
        <v>1743.852940649294</v>
      </c>
      <c r="DJ53" s="139">
        <f t="shared" si="25"/>
        <v>1743.852940649294</v>
      </c>
      <c r="DK53" s="139">
        <f t="shared" si="25"/>
        <v>1743.852940649294</v>
      </c>
      <c r="DL53" s="139">
        <f t="shared" si="25"/>
        <v>1743.852940649294</v>
      </c>
      <c r="DM53" s="139">
        <f t="shared" si="25"/>
        <v>1743.852940649294</v>
      </c>
      <c r="DN53" s="139">
        <f t="shared" si="25"/>
        <v>1743.852940649294</v>
      </c>
      <c r="DO53" s="139">
        <f t="shared" si="25"/>
        <v>1743.852940649294</v>
      </c>
      <c r="DP53" s="139">
        <f t="shared" si="25"/>
        <v>1743.852940649294</v>
      </c>
      <c r="DQ53" s="139">
        <f t="shared" si="25"/>
        <v>1743.852940649294</v>
      </c>
      <c r="DR53" s="139">
        <f t="shared" si="25"/>
        <v>1743.852940649294</v>
      </c>
      <c r="DS53" s="139">
        <f t="shared" si="25"/>
        <v>1743.852940649294</v>
      </c>
      <c r="DT53" s="139">
        <f t="shared" si="25"/>
        <v>1743.852940649294</v>
      </c>
      <c r="DU53" s="139">
        <f t="shared" si="25"/>
        <v>1743.852940649294</v>
      </c>
      <c r="DV53" s="139">
        <f t="shared" si="25"/>
        <v>1743.852940649294</v>
      </c>
      <c r="DW53" s="139">
        <f t="shared" si="25"/>
        <v>1743.852940649294</v>
      </c>
      <c r="DX53" s="139">
        <f t="shared" si="25"/>
        <v>1743.852940649294</v>
      </c>
      <c r="DY53" s="139">
        <f t="shared" si="25"/>
        <v>1743.852940649294</v>
      </c>
      <c r="DZ53" s="139">
        <f t="shared" si="25"/>
        <v>1743.852940649294</v>
      </c>
      <c r="EA53" s="139">
        <f t="shared" si="25"/>
        <v>1743.852940649294</v>
      </c>
      <c r="EB53" s="139">
        <f t="shared" si="25"/>
        <v>1743.852940649294</v>
      </c>
      <c r="EC53" s="139">
        <f t="shared" si="25"/>
        <v>1743.852940649294</v>
      </c>
      <c r="ED53" s="139">
        <f t="shared" si="25"/>
        <v>1743.852940649294</v>
      </c>
    </row>
    <row r="54" spans="1:14" ht="12.75">
      <c r="A54" s="11"/>
      <c r="N54" s="139"/>
    </row>
    <row r="55" spans="1:135" ht="12.75">
      <c r="A55" s="11" t="s">
        <v>188</v>
      </c>
      <c r="C55" s="139">
        <f aca="true" t="shared" si="26" ref="C55:AH55">C33</f>
        <v>0.8333333333333333</v>
      </c>
      <c r="D55" s="139">
        <f t="shared" si="26"/>
        <v>1.6666666666666665</v>
      </c>
      <c r="E55" s="139">
        <f t="shared" si="26"/>
        <v>2.5</v>
      </c>
      <c r="F55" s="139">
        <f t="shared" si="26"/>
        <v>3.333333333333333</v>
      </c>
      <c r="G55" s="139">
        <f t="shared" si="26"/>
        <v>4.166666666666666</v>
      </c>
      <c r="H55" s="139">
        <f t="shared" si="26"/>
        <v>5.1327083333333325</v>
      </c>
      <c r="I55" s="139">
        <f t="shared" si="26"/>
        <v>5.966041666666666</v>
      </c>
      <c r="J55" s="139">
        <f t="shared" si="26"/>
        <v>6.799374999999999</v>
      </c>
      <c r="K55" s="139">
        <f t="shared" si="26"/>
        <v>7.632708333333332</v>
      </c>
      <c r="L55" s="139">
        <f t="shared" si="26"/>
        <v>8.466041666666666</v>
      </c>
      <c r="M55" s="139">
        <f t="shared" si="26"/>
        <v>9.299375</v>
      </c>
      <c r="N55" s="139">
        <f t="shared" si="26"/>
        <v>10.498954895833334</v>
      </c>
      <c r="O55" s="139">
        <f t="shared" si="26"/>
        <v>11.832288229166668</v>
      </c>
      <c r="P55" s="139">
        <f t="shared" si="26"/>
        <v>13.165621562500002</v>
      </c>
      <c r="Q55" s="139">
        <f t="shared" si="26"/>
        <v>14.498954895833336</v>
      </c>
      <c r="R55" s="139">
        <f t="shared" si="26"/>
        <v>15.83228822916667</v>
      </c>
      <c r="S55" s="139">
        <f t="shared" si="26"/>
        <v>17.1656215625</v>
      </c>
      <c r="T55" s="139">
        <f t="shared" si="26"/>
        <v>19.188990676927084</v>
      </c>
      <c r="U55" s="139">
        <f t="shared" si="26"/>
        <v>20.522324010260416</v>
      </c>
      <c r="V55" s="139">
        <f t="shared" si="26"/>
        <v>21.855657343593748</v>
      </c>
      <c r="W55" s="139">
        <f t="shared" si="26"/>
        <v>23.18899067692708</v>
      </c>
      <c r="X55" s="139">
        <f t="shared" si="26"/>
        <v>24.522324010260412</v>
      </c>
      <c r="Y55" s="139">
        <f t="shared" si="26"/>
        <v>25.855657343593744</v>
      </c>
      <c r="Z55" s="139">
        <f t="shared" si="26"/>
        <v>28.27442308606059</v>
      </c>
      <c r="AA55" s="139">
        <f t="shared" si="26"/>
        <v>32.822101105312356</v>
      </c>
      <c r="AB55" s="139">
        <f t="shared" si="26"/>
        <v>38.18063675936138</v>
      </c>
      <c r="AC55" s="139">
        <f t="shared" si="26"/>
        <v>45.58128522468499</v>
      </c>
      <c r="AD55" s="139">
        <f t="shared" si="26"/>
        <v>53.41217401124954</v>
      </c>
      <c r="AE55" s="139">
        <f t="shared" si="26"/>
        <v>58.08705925104577</v>
      </c>
      <c r="AF55" s="139">
        <f t="shared" si="26"/>
        <v>66.00669682789929</v>
      </c>
      <c r="AG55" s="139">
        <f t="shared" si="26"/>
        <v>70.63084729411392</v>
      </c>
      <c r="AH55" s="139">
        <f t="shared" si="26"/>
        <v>85.53277460343382</v>
      </c>
      <c r="AI55" s="139">
        <f aca="true" t="shared" si="27" ref="AI55:BN55">AI33</f>
        <v>91.96122482835708</v>
      </c>
      <c r="AJ55" s="139">
        <f t="shared" si="27"/>
        <v>101.26034922273325</v>
      </c>
      <c r="AK55" s="139">
        <f t="shared" si="27"/>
        <v>114.25645882333153</v>
      </c>
      <c r="AL55" s="139">
        <f t="shared" si="27"/>
        <v>131.9705521547623</v>
      </c>
      <c r="AM55" s="139">
        <f t="shared" si="27"/>
        <v>131.9705521547623</v>
      </c>
      <c r="AN55" s="139">
        <f t="shared" si="27"/>
        <v>131.9705521547623</v>
      </c>
      <c r="AO55" s="139">
        <f t="shared" si="27"/>
        <v>131.9705521547623</v>
      </c>
      <c r="AP55" s="139">
        <f t="shared" si="27"/>
        <v>131.9705521547623</v>
      </c>
      <c r="AQ55" s="139">
        <f t="shared" si="27"/>
        <v>131.9705521547623</v>
      </c>
      <c r="AR55" s="139">
        <f t="shared" si="27"/>
        <v>138.1731681060361</v>
      </c>
      <c r="AS55" s="139">
        <f t="shared" si="27"/>
        <v>138.1731681060361</v>
      </c>
      <c r="AT55" s="139">
        <f t="shared" si="27"/>
        <v>138.1731681060361</v>
      </c>
      <c r="AU55" s="139">
        <f t="shared" si="27"/>
        <v>138.1731681060361</v>
      </c>
      <c r="AV55" s="139">
        <f t="shared" si="27"/>
        <v>138.1731681060361</v>
      </c>
      <c r="AW55" s="139">
        <f t="shared" si="27"/>
        <v>139.4944538334422</v>
      </c>
      <c r="AX55" s="139">
        <f t="shared" si="27"/>
        <v>148.49089855489598</v>
      </c>
      <c r="AY55" s="139">
        <f t="shared" si="27"/>
        <v>155.81814528835207</v>
      </c>
      <c r="AZ55" s="139">
        <f t="shared" si="27"/>
        <v>164.6159621095464</v>
      </c>
      <c r="BA55" s="139">
        <f t="shared" si="27"/>
        <v>175.8673277314503</v>
      </c>
      <c r="BB55" s="139">
        <f t="shared" si="27"/>
        <v>186.48321520138256</v>
      </c>
      <c r="BC55" s="139">
        <f t="shared" si="27"/>
        <v>198.82902139052828</v>
      </c>
      <c r="BD55" s="139">
        <f t="shared" si="27"/>
        <v>223.9137389617732</v>
      </c>
      <c r="BE55" s="139">
        <f t="shared" si="27"/>
        <v>234.985244733137</v>
      </c>
      <c r="BF55" s="139">
        <f t="shared" si="27"/>
        <v>244.60193383370594</v>
      </c>
      <c r="BG55" s="139">
        <f t="shared" si="27"/>
        <v>253.95056667017812</v>
      </c>
      <c r="BH55" s="139">
        <f t="shared" si="27"/>
        <v>264.9725242796163</v>
      </c>
      <c r="BI55" s="139">
        <f t="shared" si="27"/>
        <v>272.88255965887595</v>
      </c>
      <c r="BJ55" s="139">
        <f t="shared" si="27"/>
        <v>293.9768481100148</v>
      </c>
      <c r="BK55" s="139">
        <f t="shared" si="27"/>
        <v>301.2444134176401</v>
      </c>
      <c r="BL55" s="139">
        <f t="shared" si="27"/>
        <v>313.4879298353497</v>
      </c>
      <c r="BM55" s="139">
        <f t="shared" si="27"/>
        <v>325.85921477164743</v>
      </c>
      <c r="BN55" s="139">
        <f t="shared" si="27"/>
        <v>349.5305838548245</v>
      </c>
      <c r="BO55" s="139">
        <f aca="true" t="shared" si="28" ref="BO55:CT55">BO33</f>
        <v>376.2778117434377</v>
      </c>
      <c r="BP55" s="139">
        <f t="shared" si="28"/>
        <v>413.34208635013727</v>
      </c>
      <c r="BQ55" s="139">
        <f t="shared" si="28"/>
        <v>432.07999000721793</v>
      </c>
      <c r="BR55" s="139">
        <f t="shared" si="28"/>
        <v>450.89684593844333</v>
      </c>
      <c r="BS55" s="139">
        <f t="shared" si="28"/>
        <v>464.8904767371085</v>
      </c>
      <c r="BT55" s="139">
        <f t="shared" si="28"/>
        <v>472.2380119702746</v>
      </c>
      <c r="BU55" s="139">
        <f t="shared" si="28"/>
        <v>479.1341719973206</v>
      </c>
      <c r="BV55" s="139">
        <f t="shared" si="28"/>
        <v>503.51440093970405</v>
      </c>
      <c r="BW55" s="139">
        <f t="shared" si="28"/>
        <v>503.51440093970405</v>
      </c>
      <c r="BX55" s="139">
        <f t="shared" si="28"/>
        <v>503.51440093970405</v>
      </c>
      <c r="BY55" s="139">
        <f t="shared" si="28"/>
        <v>503.51440093970405</v>
      </c>
      <c r="BZ55" s="139">
        <f t="shared" si="28"/>
        <v>503.51440093970405</v>
      </c>
      <c r="CA55" s="139">
        <f t="shared" si="28"/>
        <v>483.0260970358321</v>
      </c>
      <c r="CB55" s="139">
        <f t="shared" si="28"/>
        <v>509.5490742365234</v>
      </c>
      <c r="CC55" s="139">
        <f t="shared" si="28"/>
        <v>509.5490742365234</v>
      </c>
      <c r="CD55" s="139">
        <f t="shared" si="28"/>
        <v>509.5490742365234</v>
      </c>
      <c r="CE55" s="139">
        <f t="shared" si="28"/>
        <v>509.5490742365234</v>
      </c>
      <c r="CF55" s="139">
        <f t="shared" si="28"/>
        <v>509.5490742365234</v>
      </c>
      <c r="CG55" s="139">
        <f t="shared" si="28"/>
        <v>509.5490742365234</v>
      </c>
      <c r="CH55" s="139">
        <f t="shared" si="28"/>
        <v>523.1540345186386</v>
      </c>
      <c r="CI55" s="139">
        <f t="shared" si="28"/>
        <v>523.1540345186386</v>
      </c>
      <c r="CJ55" s="139">
        <f t="shared" si="28"/>
        <v>523.1540345186386</v>
      </c>
      <c r="CK55" s="139">
        <f t="shared" si="28"/>
        <v>523.1540345186386</v>
      </c>
      <c r="CL55" s="139">
        <f t="shared" si="28"/>
        <v>523.1540345186386</v>
      </c>
      <c r="CM55" s="139">
        <f t="shared" si="28"/>
        <v>523.1540345186386</v>
      </c>
      <c r="CN55" s="139">
        <f t="shared" si="28"/>
        <v>523.1540345186386</v>
      </c>
      <c r="CO55" s="139">
        <f t="shared" si="28"/>
        <v>523.1540345186386</v>
      </c>
      <c r="CP55" s="139">
        <f t="shared" si="28"/>
        <v>523.1540345186386</v>
      </c>
      <c r="CQ55" s="139">
        <f t="shared" si="28"/>
        <v>523.1540345186386</v>
      </c>
      <c r="CR55" s="139">
        <f t="shared" si="28"/>
        <v>523.1540345186386</v>
      </c>
      <c r="CS55" s="139">
        <f t="shared" si="28"/>
        <v>523.1540345186386</v>
      </c>
      <c r="CT55" s="139">
        <f t="shared" si="28"/>
        <v>523.1540345186386</v>
      </c>
      <c r="CU55" s="139">
        <f aca="true" t="shared" si="29" ref="CU55:ED55">CU33</f>
        <v>523.1540345186386</v>
      </c>
      <c r="CV55" s="139">
        <f t="shared" si="29"/>
        <v>523.1540345186386</v>
      </c>
      <c r="CW55" s="139">
        <f t="shared" si="29"/>
        <v>523.1540345186386</v>
      </c>
      <c r="CX55" s="139">
        <f t="shared" si="29"/>
        <v>523.1540345186386</v>
      </c>
      <c r="CY55" s="139">
        <f t="shared" si="29"/>
        <v>523.1540345186386</v>
      </c>
      <c r="CZ55" s="139">
        <f t="shared" si="29"/>
        <v>523.1540345186386</v>
      </c>
      <c r="DA55" s="139">
        <f t="shared" si="29"/>
        <v>523.1540345186386</v>
      </c>
      <c r="DB55" s="139">
        <f t="shared" si="29"/>
        <v>523.1540345186386</v>
      </c>
      <c r="DC55" s="139">
        <f t="shared" si="29"/>
        <v>523.1540345186386</v>
      </c>
      <c r="DD55" s="139">
        <f t="shared" si="29"/>
        <v>523.1540345186386</v>
      </c>
      <c r="DE55" s="139">
        <f t="shared" si="29"/>
        <v>523.1540345186386</v>
      </c>
      <c r="DF55" s="139">
        <f t="shared" si="29"/>
        <v>523.1540345186386</v>
      </c>
      <c r="DG55" s="139">
        <f t="shared" si="29"/>
        <v>523.1540345186386</v>
      </c>
      <c r="DH55" s="139">
        <f t="shared" si="29"/>
        <v>523.1540345186386</v>
      </c>
      <c r="DI55" s="139">
        <f t="shared" si="29"/>
        <v>523.1540345186386</v>
      </c>
      <c r="DJ55" s="139">
        <f t="shared" si="29"/>
        <v>523.1540345186386</v>
      </c>
      <c r="DK55" s="139">
        <f t="shared" si="29"/>
        <v>523.1540345186386</v>
      </c>
      <c r="DL55" s="139">
        <f t="shared" si="29"/>
        <v>523.1540345186386</v>
      </c>
      <c r="DM55" s="139">
        <f t="shared" si="29"/>
        <v>523.1540345186386</v>
      </c>
      <c r="DN55" s="139">
        <f t="shared" si="29"/>
        <v>523.1540345186386</v>
      </c>
      <c r="DO55" s="139">
        <f t="shared" si="29"/>
        <v>523.1540345186386</v>
      </c>
      <c r="DP55" s="139">
        <f t="shared" si="29"/>
        <v>523.1540345186386</v>
      </c>
      <c r="DQ55" s="139">
        <f t="shared" si="29"/>
        <v>523.1540345186386</v>
      </c>
      <c r="DR55" s="139">
        <f t="shared" si="29"/>
        <v>523.1540345186386</v>
      </c>
      <c r="DS55" s="139">
        <f t="shared" si="29"/>
        <v>523.1540345186386</v>
      </c>
      <c r="DT55" s="139">
        <f t="shared" si="29"/>
        <v>523.1540345186386</v>
      </c>
      <c r="DU55" s="139">
        <f t="shared" si="29"/>
        <v>523.1540345186386</v>
      </c>
      <c r="DV55" s="139">
        <f t="shared" si="29"/>
        <v>523.1540345186386</v>
      </c>
      <c r="DW55" s="139">
        <f t="shared" si="29"/>
        <v>523.1540345186386</v>
      </c>
      <c r="DX55" s="139">
        <f t="shared" si="29"/>
        <v>523.1540345186386</v>
      </c>
      <c r="DY55" s="139">
        <f t="shared" si="29"/>
        <v>523.1540345186386</v>
      </c>
      <c r="DZ55" s="139">
        <f t="shared" si="29"/>
        <v>523.1540345186386</v>
      </c>
      <c r="EA55" s="139">
        <f t="shared" si="29"/>
        <v>523.1540345186386</v>
      </c>
      <c r="EB55" s="139">
        <f t="shared" si="29"/>
        <v>523.1540345186386</v>
      </c>
      <c r="EC55" s="139">
        <f t="shared" si="29"/>
        <v>523.1540345186386</v>
      </c>
      <c r="ED55" s="139">
        <f t="shared" si="29"/>
        <v>523.1540345186386</v>
      </c>
      <c r="EE55" s="141"/>
    </row>
    <row r="56" spans="1:134" ht="12.75">
      <c r="A56" s="11" t="s">
        <v>192</v>
      </c>
      <c r="C56" s="139">
        <f>C49</f>
        <v>0</v>
      </c>
      <c r="D56" s="139">
        <f aca="true" t="shared" si="30" ref="D56:BO56">D49</f>
        <v>0</v>
      </c>
      <c r="E56" s="139">
        <f t="shared" si="30"/>
        <v>0</v>
      </c>
      <c r="F56" s="139">
        <f t="shared" si="30"/>
        <v>0</v>
      </c>
      <c r="G56" s="139">
        <f t="shared" si="30"/>
        <v>0</v>
      </c>
      <c r="H56" s="139">
        <f t="shared" si="30"/>
        <v>0</v>
      </c>
      <c r="I56" s="139">
        <f t="shared" si="30"/>
        <v>0</v>
      </c>
      <c r="J56" s="139">
        <f t="shared" si="30"/>
        <v>0</v>
      </c>
      <c r="K56" s="139">
        <f t="shared" si="30"/>
        <v>0</v>
      </c>
      <c r="L56" s="139">
        <f t="shared" si="30"/>
        <v>0</v>
      </c>
      <c r="M56" s="139">
        <f t="shared" si="30"/>
        <v>0</v>
      </c>
      <c r="N56" s="139">
        <f t="shared" si="30"/>
        <v>0</v>
      </c>
      <c r="O56" s="139">
        <f t="shared" si="30"/>
        <v>0</v>
      </c>
      <c r="P56" s="139">
        <f t="shared" si="30"/>
        <v>0</v>
      </c>
      <c r="Q56" s="139">
        <f t="shared" si="30"/>
        <v>0</v>
      </c>
      <c r="R56" s="139">
        <f t="shared" si="30"/>
        <v>0</v>
      </c>
      <c r="S56" s="139">
        <f t="shared" si="30"/>
        <v>0</v>
      </c>
      <c r="T56" s="139">
        <f t="shared" si="30"/>
        <v>0</v>
      </c>
      <c r="U56" s="139">
        <f t="shared" si="30"/>
        <v>0</v>
      </c>
      <c r="V56" s="139">
        <f t="shared" si="30"/>
        <v>0</v>
      </c>
      <c r="W56" s="139">
        <f t="shared" si="30"/>
        <v>0</v>
      </c>
      <c r="X56" s="139">
        <f t="shared" si="30"/>
        <v>0</v>
      </c>
      <c r="Y56" s="139">
        <f t="shared" si="30"/>
        <v>0</v>
      </c>
      <c r="Z56" s="139">
        <f t="shared" si="30"/>
        <v>0</v>
      </c>
      <c r="AA56" s="139">
        <f t="shared" si="30"/>
        <v>0</v>
      </c>
      <c r="AB56" s="139">
        <f t="shared" si="30"/>
        <v>0</v>
      </c>
      <c r="AC56" s="139">
        <f t="shared" si="30"/>
        <v>0</v>
      </c>
      <c r="AD56" s="139">
        <f t="shared" si="30"/>
        <v>0</v>
      </c>
      <c r="AE56" s="139">
        <f t="shared" si="30"/>
        <v>0</v>
      </c>
      <c r="AF56" s="139">
        <f t="shared" si="30"/>
        <v>0</v>
      </c>
      <c r="AG56" s="139">
        <f t="shared" si="30"/>
        <v>0</v>
      </c>
      <c r="AH56" s="139">
        <f t="shared" si="30"/>
        <v>0</v>
      </c>
      <c r="AI56" s="139">
        <f t="shared" si="30"/>
        <v>0</v>
      </c>
      <c r="AJ56" s="139">
        <f t="shared" si="30"/>
        <v>0</v>
      </c>
      <c r="AK56" s="139">
        <f t="shared" si="30"/>
        <v>0</v>
      </c>
      <c r="AL56" s="139">
        <f t="shared" si="30"/>
        <v>0</v>
      </c>
      <c r="AM56" s="139">
        <f t="shared" si="30"/>
        <v>134.30906753277753</v>
      </c>
      <c r="AN56" s="139">
        <f t="shared" si="30"/>
        <v>144.60239068696134</v>
      </c>
      <c r="AO56" s="139">
        <f t="shared" si="30"/>
        <v>154.94200525191388</v>
      </c>
      <c r="AP56" s="139">
        <f t="shared" si="30"/>
        <v>167.17651536155918</v>
      </c>
      <c r="AQ56" s="139">
        <f t="shared" si="30"/>
        <v>182.9977558594619</v>
      </c>
      <c r="AR56" s="139">
        <f t="shared" si="30"/>
        <v>205.91667614971166</v>
      </c>
      <c r="AS56" s="139">
        <f t="shared" si="30"/>
        <v>226.24935582723944</v>
      </c>
      <c r="AT56" s="139">
        <f t="shared" si="30"/>
        <v>249.87228863173016</v>
      </c>
      <c r="AU56" s="139">
        <f t="shared" si="30"/>
        <v>276.391966706052</v>
      </c>
      <c r="AV56" s="139">
        <f t="shared" si="30"/>
        <v>303.85217101193086</v>
      </c>
      <c r="AW56" s="139">
        <f t="shared" si="30"/>
        <v>325.4870441580761</v>
      </c>
      <c r="AX56" s="139">
        <f t="shared" si="30"/>
        <v>346.47881419554227</v>
      </c>
      <c r="AY56" s="139">
        <f t="shared" si="30"/>
        <v>363.575580477552</v>
      </c>
      <c r="AZ56" s="139">
        <f t="shared" si="30"/>
        <v>384.10362478604185</v>
      </c>
      <c r="BA56" s="139">
        <f t="shared" si="30"/>
        <v>410.3563348368793</v>
      </c>
      <c r="BB56" s="139">
        <f t="shared" si="30"/>
        <v>435.126923893144</v>
      </c>
      <c r="BC56" s="139">
        <f t="shared" si="30"/>
        <v>463.93344781648875</v>
      </c>
      <c r="BD56" s="139">
        <f t="shared" si="30"/>
        <v>522.4660808846734</v>
      </c>
      <c r="BE56" s="139">
        <f t="shared" si="30"/>
        <v>548.2983661217354</v>
      </c>
      <c r="BF56" s="139">
        <f t="shared" si="30"/>
        <v>570.7375521248314</v>
      </c>
      <c r="BG56" s="139">
        <f t="shared" si="30"/>
        <v>592.5510731637813</v>
      </c>
      <c r="BH56" s="139">
        <f t="shared" si="30"/>
        <v>618.268753882613</v>
      </c>
      <c r="BI56" s="139">
        <f t="shared" si="30"/>
        <v>636.7258786297375</v>
      </c>
      <c r="BJ56" s="139">
        <f t="shared" si="30"/>
        <v>685.9461286392341</v>
      </c>
      <c r="BK56" s="139">
        <f t="shared" si="30"/>
        <v>702.9035872123599</v>
      </c>
      <c r="BL56" s="139">
        <f t="shared" si="30"/>
        <v>731.4712594874284</v>
      </c>
      <c r="BM56" s="139">
        <f t="shared" si="30"/>
        <v>760.3375930245834</v>
      </c>
      <c r="BN56" s="139">
        <f t="shared" si="30"/>
        <v>815.5695458007517</v>
      </c>
      <c r="BO56" s="139">
        <f t="shared" si="30"/>
        <v>877.9814067357629</v>
      </c>
      <c r="BP56" s="139">
        <f aca="true" t="shared" si="31" ref="BP56:EA56">BP49</f>
        <v>964.4659198556822</v>
      </c>
      <c r="BQ56" s="139">
        <f t="shared" si="31"/>
        <v>1008.1860648620166</v>
      </c>
      <c r="BR56" s="139">
        <f t="shared" si="31"/>
        <v>1052.0920753470718</v>
      </c>
      <c r="BS56" s="139">
        <f t="shared" si="31"/>
        <v>1084.7443749317904</v>
      </c>
      <c r="BT56" s="139">
        <f t="shared" si="31"/>
        <v>1101.8886635328897</v>
      </c>
      <c r="BU56" s="139">
        <f t="shared" si="31"/>
        <v>1117.9797192054905</v>
      </c>
      <c r="BV56" s="139">
        <f t="shared" si="31"/>
        <v>1150.6481260755863</v>
      </c>
      <c r="BW56" s="139">
        <f t="shared" si="31"/>
        <v>1156.0443605699127</v>
      </c>
      <c r="BX56" s="139">
        <f t="shared" si="31"/>
        <v>1161.4585825125532</v>
      </c>
      <c r="BY56" s="139">
        <f t="shared" si="31"/>
        <v>1166.890851861669</v>
      </c>
      <c r="BZ56" s="139">
        <f t="shared" si="31"/>
        <v>1172.3412287752822</v>
      </c>
      <c r="CA56" s="139">
        <f t="shared" si="31"/>
        <v>1198.3663718621588</v>
      </c>
      <c r="CB56" s="139">
        <f t="shared" si="31"/>
        <v>1203.9216671757736</v>
      </c>
      <c r="CC56" s="139">
        <f t="shared" si="31"/>
        <v>1209.4954801404335</v>
      </c>
      <c r="CD56" s="139">
        <f t="shared" si="31"/>
        <v>1215.0878724816425</v>
      </c>
      <c r="CE56" s="139">
        <f t="shared" si="31"/>
        <v>1220.6989061306554</v>
      </c>
      <c r="CF56" s="139">
        <f t="shared" si="31"/>
        <v>1220.6989061306554</v>
      </c>
      <c r="CG56" s="139">
        <f t="shared" si="31"/>
        <v>1220.6989061306554</v>
      </c>
      <c r="CH56" s="139">
        <f t="shared" si="31"/>
        <v>1220.6989061306554</v>
      </c>
      <c r="CI56" s="139">
        <f t="shared" si="31"/>
        <v>1220.6989061306554</v>
      </c>
      <c r="CJ56" s="139">
        <f t="shared" si="31"/>
        <v>1220.6989061306554</v>
      </c>
      <c r="CK56" s="139">
        <f t="shared" si="31"/>
        <v>1220.6989061306554</v>
      </c>
      <c r="CL56" s="139">
        <f t="shared" si="31"/>
        <v>1220.6989061306554</v>
      </c>
      <c r="CM56" s="139">
        <f t="shared" si="31"/>
        <v>1220.6989061306554</v>
      </c>
      <c r="CN56" s="139">
        <f t="shared" si="31"/>
        <v>1220.6989061306554</v>
      </c>
      <c r="CO56" s="139">
        <f t="shared" si="31"/>
        <v>1220.6989061306554</v>
      </c>
      <c r="CP56" s="139">
        <f t="shared" si="31"/>
        <v>1220.6989061306554</v>
      </c>
      <c r="CQ56" s="139">
        <f t="shared" si="31"/>
        <v>1220.6989061306554</v>
      </c>
      <c r="CR56" s="139">
        <f t="shared" si="31"/>
        <v>1220.6989061306554</v>
      </c>
      <c r="CS56" s="139">
        <f t="shared" si="31"/>
        <v>1220.6989061306554</v>
      </c>
      <c r="CT56" s="139">
        <f t="shared" si="31"/>
        <v>1220.6989061306554</v>
      </c>
      <c r="CU56" s="139">
        <f t="shared" si="31"/>
        <v>1220.6989061306554</v>
      </c>
      <c r="CV56" s="139">
        <f t="shared" si="31"/>
        <v>1220.6989061306554</v>
      </c>
      <c r="CW56" s="139">
        <f t="shared" si="31"/>
        <v>1220.6989061306554</v>
      </c>
      <c r="CX56" s="139">
        <f t="shared" si="31"/>
        <v>1220.6989061306554</v>
      </c>
      <c r="CY56" s="139">
        <f t="shared" si="31"/>
        <v>1220.6989061306554</v>
      </c>
      <c r="CZ56" s="139">
        <f t="shared" si="31"/>
        <v>1220.6989061306554</v>
      </c>
      <c r="DA56" s="139">
        <f t="shared" si="31"/>
        <v>1220.6989061306554</v>
      </c>
      <c r="DB56" s="139">
        <f t="shared" si="31"/>
        <v>1220.6989061306554</v>
      </c>
      <c r="DC56" s="139">
        <f t="shared" si="31"/>
        <v>1220.6989061306554</v>
      </c>
      <c r="DD56" s="139">
        <f t="shared" si="31"/>
        <v>1220.6989061306554</v>
      </c>
      <c r="DE56" s="139">
        <f t="shared" si="31"/>
        <v>1220.6989061306554</v>
      </c>
      <c r="DF56" s="139">
        <f t="shared" si="31"/>
        <v>1220.6989061306554</v>
      </c>
      <c r="DG56" s="139">
        <f t="shared" si="31"/>
        <v>1220.6989061306554</v>
      </c>
      <c r="DH56" s="139">
        <f t="shared" si="31"/>
        <v>1220.6989061306554</v>
      </c>
      <c r="DI56" s="139">
        <f t="shared" si="31"/>
        <v>1220.6989061306554</v>
      </c>
      <c r="DJ56" s="139">
        <f t="shared" si="31"/>
        <v>1220.6989061306554</v>
      </c>
      <c r="DK56" s="139">
        <f t="shared" si="31"/>
        <v>1220.6989061306554</v>
      </c>
      <c r="DL56" s="139">
        <f t="shared" si="31"/>
        <v>1220.6989061306554</v>
      </c>
      <c r="DM56" s="139">
        <f t="shared" si="31"/>
        <v>1220.6989061306554</v>
      </c>
      <c r="DN56" s="139">
        <f t="shared" si="31"/>
        <v>1220.6989061306554</v>
      </c>
      <c r="DO56" s="139">
        <f t="shared" si="31"/>
        <v>1220.6989061306554</v>
      </c>
      <c r="DP56" s="139">
        <f t="shared" si="31"/>
        <v>1220.6989061306554</v>
      </c>
      <c r="DQ56" s="139">
        <f t="shared" si="31"/>
        <v>1220.6989061306554</v>
      </c>
      <c r="DR56" s="139">
        <f t="shared" si="31"/>
        <v>1220.6989061306554</v>
      </c>
      <c r="DS56" s="139">
        <f t="shared" si="31"/>
        <v>1220.6989061306554</v>
      </c>
      <c r="DT56" s="139">
        <f t="shared" si="31"/>
        <v>1220.6989061306554</v>
      </c>
      <c r="DU56" s="139">
        <f t="shared" si="31"/>
        <v>1220.6989061306554</v>
      </c>
      <c r="DV56" s="139">
        <f t="shared" si="31"/>
        <v>1220.6989061306554</v>
      </c>
      <c r="DW56" s="139">
        <f t="shared" si="31"/>
        <v>1220.6989061306554</v>
      </c>
      <c r="DX56" s="139">
        <f t="shared" si="31"/>
        <v>1220.6989061306554</v>
      </c>
      <c r="DY56" s="139">
        <f t="shared" si="31"/>
        <v>1220.6989061306554</v>
      </c>
      <c r="DZ56" s="139">
        <f t="shared" si="31"/>
        <v>1220.6989061306554</v>
      </c>
      <c r="EA56" s="139">
        <f t="shared" si="31"/>
        <v>1220.6989061306554</v>
      </c>
      <c r="EB56" s="139">
        <f>EB49</f>
        <v>1220.6989061306554</v>
      </c>
      <c r="EC56" s="139">
        <f>EC49</f>
        <v>1220.6989061306554</v>
      </c>
      <c r="ED56" s="139">
        <f>ED49</f>
        <v>1220.6989061306554</v>
      </c>
    </row>
    <row r="57" spans="3:134" ht="12.75">
      <c r="C57" s="139"/>
      <c r="D57" s="139"/>
      <c r="E57" s="139"/>
      <c r="F57" s="139"/>
      <c r="G57" s="139"/>
      <c r="H57" s="139"/>
      <c r="I57" s="139"/>
      <c r="J57" s="139"/>
      <c r="K57" s="139"/>
      <c r="L57" s="139"/>
      <c r="M57" s="139"/>
      <c r="N57" s="139"/>
      <c r="O57" s="139"/>
      <c r="P57" s="139"/>
      <c r="Q57" s="139"/>
      <c r="R57" s="139"/>
      <c r="S57" s="139"/>
      <c r="T57" s="139"/>
      <c r="U57" s="139"/>
      <c r="V57" s="139"/>
      <c r="W57" s="139"/>
      <c r="X57" s="139"/>
      <c r="Y57" s="139"/>
      <c r="Z57" s="139"/>
      <c r="AA57" s="139"/>
      <c r="AB57" s="139"/>
      <c r="AC57" s="139"/>
      <c r="AD57" s="139"/>
      <c r="AE57" s="139"/>
      <c r="AF57" s="139"/>
      <c r="AG57" s="139"/>
      <c r="AH57" s="139"/>
      <c r="AI57" s="139"/>
      <c r="AJ57" s="139"/>
      <c r="AK57" s="139"/>
      <c r="AL57" s="139"/>
      <c r="AM57" s="139"/>
      <c r="AN57" s="139"/>
      <c r="AO57" s="139"/>
      <c r="AP57" s="139"/>
      <c r="AQ57" s="139"/>
      <c r="AR57" s="139"/>
      <c r="AS57" s="139"/>
      <c r="AT57" s="139"/>
      <c r="AU57" s="139"/>
      <c r="AV57" s="139"/>
      <c r="AW57" s="139"/>
      <c r="AX57" s="139"/>
      <c r="AY57" s="139"/>
      <c r="AZ57" s="139"/>
      <c r="BA57" s="139"/>
      <c r="BB57" s="139"/>
      <c r="BC57" s="139"/>
      <c r="BD57" s="139"/>
      <c r="BE57" s="139"/>
      <c r="BF57" s="139"/>
      <c r="BG57" s="139"/>
      <c r="BH57" s="139"/>
      <c r="BI57" s="139"/>
      <c r="BJ57" s="139"/>
      <c r="BK57" s="139"/>
      <c r="BL57" s="139"/>
      <c r="BM57" s="139"/>
      <c r="BN57" s="139"/>
      <c r="BO57" s="139"/>
      <c r="BP57" s="139"/>
      <c r="BQ57" s="139"/>
      <c r="BR57" s="139"/>
      <c r="BS57" s="139"/>
      <c r="BT57" s="139"/>
      <c r="BU57" s="139"/>
      <c r="BV57" s="139"/>
      <c r="BW57" s="139"/>
      <c r="BX57" s="139"/>
      <c r="BY57" s="139"/>
      <c r="BZ57" s="139"/>
      <c r="CA57" s="139"/>
      <c r="CB57" s="139"/>
      <c r="CC57" s="139"/>
      <c r="CD57" s="139"/>
      <c r="CE57" s="139"/>
      <c r="CF57" s="139"/>
      <c r="CG57" s="139"/>
      <c r="CH57" s="139"/>
      <c r="CI57" s="139"/>
      <c r="CJ57" s="139"/>
      <c r="CK57" s="139"/>
      <c r="CL57" s="139"/>
      <c r="CM57" s="139"/>
      <c r="CN57" s="139"/>
      <c r="CO57" s="139"/>
      <c r="CP57" s="139"/>
      <c r="CQ57" s="139"/>
      <c r="CR57" s="139"/>
      <c r="CS57" s="139"/>
      <c r="CT57" s="139"/>
      <c r="CU57" s="139"/>
      <c r="CV57" s="139"/>
      <c r="CW57" s="139"/>
      <c r="CX57" s="139"/>
      <c r="CY57" s="139"/>
      <c r="CZ57" s="139"/>
      <c r="DA57" s="139"/>
      <c r="DB57" s="139"/>
      <c r="DC57" s="139"/>
      <c r="DD57" s="139"/>
      <c r="DE57" s="139"/>
      <c r="DF57" s="139"/>
      <c r="DG57" s="139"/>
      <c r="DH57" s="139"/>
      <c r="DI57" s="139"/>
      <c r="DJ57" s="139"/>
      <c r="DK57" s="139"/>
      <c r="DL57" s="139"/>
      <c r="DM57" s="139"/>
      <c r="DN57" s="139"/>
      <c r="DO57" s="139"/>
      <c r="DP57" s="139"/>
      <c r="DQ57" s="139"/>
      <c r="DR57" s="139"/>
      <c r="DS57" s="139"/>
      <c r="DT57" s="139"/>
      <c r="DU57" s="139"/>
      <c r="DV57" s="139"/>
      <c r="DW57" s="139"/>
      <c r="DX57" s="139"/>
      <c r="DY57" s="139"/>
      <c r="DZ57" s="139"/>
      <c r="EA57" s="139"/>
      <c r="EB57" s="139"/>
      <c r="EC57" s="139"/>
      <c r="ED57" s="139"/>
    </row>
    <row r="58" spans="1:136" ht="12.75">
      <c r="A58" s="11" t="s">
        <v>96</v>
      </c>
      <c r="C58" s="139">
        <f>C53-C55-C56</f>
        <v>0</v>
      </c>
      <c r="D58" s="139">
        <f aca="true" t="shared" si="32" ref="D58:BO58">D53-D55-D56</f>
        <v>0</v>
      </c>
      <c r="E58" s="139">
        <f t="shared" si="32"/>
        <v>0</v>
      </c>
      <c r="F58" s="139">
        <f t="shared" si="32"/>
        <v>0</v>
      </c>
      <c r="G58" s="139">
        <f t="shared" si="32"/>
        <v>0</v>
      </c>
      <c r="H58" s="139">
        <f t="shared" si="32"/>
        <v>0</v>
      </c>
      <c r="I58" s="139">
        <f t="shared" si="32"/>
        <v>0</v>
      </c>
      <c r="J58" s="139">
        <f t="shared" si="32"/>
        <v>0</v>
      </c>
      <c r="K58" s="139">
        <f t="shared" si="32"/>
        <v>0</v>
      </c>
      <c r="L58" s="139">
        <f t="shared" si="32"/>
        <v>0</v>
      </c>
      <c r="M58" s="139">
        <f t="shared" si="32"/>
        <v>0</v>
      </c>
      <c r="N58" s="44">
        <f>N53-N55-N56</f>
        <v>0</v>
      </c>
      <c r="O58" s="139">
        <f t="shared" si="32"/>
        <v>0</v>
      </c>
      <c r="P58" s="139">
        <f t="shared" si="32"/>
        <v>0</v>
      </c>
      <c r="Q58" s="139">
        <f t="shared" si="32"/>
        <v>0</v>
      </c>
      <c r="R58" s="139">
        <f t="shared" si="32"/>
        <v>0</v>
      </c>
      <c r="S58" s="139">
        <f t="shared" si="32"/>
        <v>0</v>
      </c>
      <c r="T58" s="139">
        <f t="shared" si="32"/>
        <v>0</v>
      </c>
      <c r="U58" s="139">
        <f t="shared" si="32"/>
        <v>0</v>
      </c>
      <c r="V58" s="139">
        <f t="shared" si="32"/>
        <v>0</v>
      </c>
      <c r="W58" s="139">
        <f t="shared" si="32"/>
        <v>0</v>
      </c>
      <c r="X58" s="139">
        <f t="shared" si="32"/>
        <v>0</v>
      </c>
      <c r="Y58" s="139">
        <f t="shared" si="32"/>
        <v>0</v>
      </c>
      <c r="Z58" s="139">
        <f t="shared" si="32"/>
        <v>0</v>
      </c>
      <c r="AA58" s="139">
        <f t="shared" si="32"/>
        <v>0</v>
      </c>
      <c r="AB58" s="139">
        <f t="shared" si="32"/>
        <v>0</v>
      </c>
      <c r="AC58" s="139">
        <f t="shared" si="32"/>
        <v>0</v>
      </c>
      <c r="AD58" s="139">
        <f t="shared" si="32"/>
        <v>0</v>
      </c>
      <c r="AE58" s="139">
        <f t="shared" si="32"/>
        <v>0</v>
      </c>
      <c r="AF58" s="139">
        <f t="shared" si="32"/>
        <v>0</v>
      </c>
      <c r="AG58" s="139">
        <f t="shared" si="32"/>
        <v>0</v>
      </c>
      <c r="AH58" s="139">
        <f t="shared" si="32"/>
        <v>0</v>
      </c>
      <c r="AI58" s="139">
        <f t="shared" si="32"/>
        <v>0</v>
      </c>
      <c r="AJ58" s="139">
        <f t="shared" si="32"/>
        <v>0</v>
      </c>
      <c r="AK58" s="139">
        <f t="shared" si="32"/>
        <v>0</v>
      </c>
      <c r="AL58" s="139">
        <f t="shared" si="32"/>
        <v>0</v>
      </c>
      <c r="AM58" s="139">
        <f t="shared" si="32"/>
        <v>0</v>
      </c>
      <c r="AN58" s="139">
        <f t="shared" si="32"/>
        <v>0</v>
      </c>
      <c r="AO58" s="139">
        <f t="shared" si="32"/>
        <v>0</v>
      </c>
      <c r="AP58" s="139">
        <f t="shared" si="32"/>
        <v>0</v>
      </c>
      <c r="AQ58" s="139">
        <f t="shared" si="32"/>
        <v>0</v>
      </c>
      <c r="AR58" s="139">
        <f t="shared" si="32"/>
        <v>0</v>
      </c>
      <c r="AS58" s="139">
        <f t="shared" si="32"/>
        <v>0</v>
      </c>
      <c r="AT58" s="139">
        <f t="shared" si="32"/>
        <v>0</v>
      </c>
      <c r="AU58" s="139">
        <f t="shared" si="32"/>
        <v>0</v>
      </c>
      <c r="AV58" s="139">
        <f t="shared" si="32"/>
        <v>0</v>
      </c>
      <c r="AW58" s="139">
        <f t="shared" si="32"/>
        <v>0</v>
      </c>
      <c r="AX58" s="139">
        <f t="shared" si="32"/>
        <v>0</v>
      </c>
      <c r="AY58" s="139">
        <f t="shared" si="32"/>
        <v>0</v>
      </c>
      <c r="AZ58" s="139">
        <f t="shared" si="32"/>
        <v>0</v>
      </c>
      <c r="BA58" s="139">
        <f t="shared" si="32"/>
        <v>0</v>
      </c>
      <c r="BB58" s="139">
        <f t="shared" si="32"/>
        <v>0</v>
      </c>
      <c r="BC58" s="139">
        <f t="shared" si="32"/>
        <v>0</v>
      </c>
      <c r="BD58" s="139">
        <f t="shared" si="32"/>
        <v>0</v>
      </c>
      <c r="BE58" s="139">
        <f t="shared" si="32"/>
        <v>0</v>
      </c>
      <c r="BF58" s="139">
        <f t="shared" si="32"/>
        <v>0</v>
      </c>
      <c r="BG58" s="139">
        <f t="shared" si="32"/>
        <v>0</v>
      </c>
      <c r="BH58" s="139">
        <f t="shared" si="32"/>
        <v>0</v>
      </c>
      <c r="BI58" s="139">
        <f t="shared" si="32"/>
        <v>0</v>
      </c>
      <c r="BJ58" s="139">
        <f t="shared" si="32"/>
        <v>0</v>
      </c>
      <c r="BK58" s="139">
        <f t="shared" si="32"/>
        <v>0</v>
      </c>
      <c r="BL58" s="139">
        <f t="shared" si="32"/>
        <v>0</v>
      </c>
      <c r="BM58" s="139">
        <f t="shared" si="32"/>
        <v>0</v>
      </c>
      <c r="BN58" s="139">
        <f t="shared" si="32"/>
        <v>0</v>
      </c>
      <c r="BO58" s="139">
        <f t="shared" si="32"/>
        <v>0</v>
      </c>
      <c r="BP58" s="139">
        <f aca="true" t="shared" si="33" ref="BP58:BV58">BP53-BP55-BP56</f>
        <v>0</v>
      </c>
      <c r="BQ58" s="139">
        <f t="shared" si="33"/>
        <v>0</v>
      </c>
      <c r="BR58" s="139">
        <f t="shared" si="33"/>
        <v>0</v>
      </c>
      <c r="BS58" s="139">
        <f t="shared" si="33"/>
        <v>0</v>
      </c>
      <c r="BT58" s="139">
        <f t="shared" si="33"/>
        <v>0</v>
      </c>
      <c r="BU58" s="139">
        <f t="shared" si="33"/>
        <v>0</v>
      </c>
      <c r="BV58" s="139">
        <f t="shared" si="33"/>
        <v>0</v>
      </c>
      <c r="BW58" s="139">
        <f aca="true" t="shared" si="34" ref="BW58:ED58">BW53-BW55-BW56</f>
        <v>0</v>
      </c>
      <c r="BX58" s="139">
        <f t="shared" si="34"/>
        <v>0</v>
      </c>
      <c r="BY58" s="139">
        <f t="shared" si="34"/>
        <v>0</v>
      </c>
      <c r="BZ58" s="139">
        <f t="shared" si="34"/>
        <v>0</v>
      </c>
      <c r="CA58" s="139">
        <f t="shared" si="34"/>
        <v>0</v>
      </c>
      <c r="CB58" s="139">
        <f t="shared" si="34"/>
        <v>0</v>
      </c>
      <c r="CC58" s="139">
        <f t="shared" si="34"/>
        <v>0</v>
      </c>
      <c r="CD58" s="139">
        <f t="shared" si="34"/>
        <v>0</v>
      </c>
      <c r="CE58" s="139">
        <f t="shared" si="34"/>
        <v>0</v>
      </c>
      <c r="CF58" s="139">
        <f t="shared" si="34"/>
        <v>0</v>
      </c>
      <c r="CG58" s="139">
        <f t="shared" si="34"/>
        <v>0</v>
      </c>
      <c r="CH58" s="139">
        <f t="shared" si="34"/>
        <v>0</v>
      </c>
      <c r="CI58" s="139">
        <f t="shared" si="34"/>
        <v>0</v>
      </c>
      <c r="CJ58" s="139">
        <f t="shared" si="34"/>
        <v>0</v>
      </c>
      <c r="CK58" s="139">
        <f t="shared" si="34"/>
        <v>0</v>
      </c>
      <c r="CL58" s="139">
        <f t="shared" si="34"/>
        <v>0</v>
      </c>
      <c r="CM58" s="139">
        <f t="shared" si="34"/>
        <v>0</v>
      </c>
      <c r="CN58" s="139">
        <f t="shared" si="34"/>
        <v>0</v>
      </c>
      <c r="CO58" s="139">
        <f t="shared" si="34"/>
        <v>0</v>
      </c>
      <c r="CP58" s="139">
        <f t="shared" si="34"/>
        <v>0</v>
      </c>
      <c r="CQ58" s="139">
        <f t="shared" si="34"/>
        <v>0</v>
      </c>
      <c r="CR58" s="139">
        <f t="shared" si="34"/>
        <v>0</v>
      </c>
      <c r="CS58" s="139">
        <f t="shared" si="34"/>
        <v>0</v>
      </c>
      <c r="CT58" s="139">
        <f t="shared" si="34"/>
        <v>0</v>
      </c>
      <c r="CU58" s="139">
        <f t="shared" si="34"/>
        <v>0</v>
      </c>
      <c r="CV58" s="139">
        <f t="shared" si="34"/>
        <v>0</v>
      </c>
      <c r="CW58" s="139">
        <f t="shared" si="34"/>
        <v>0</v>
      </c>
      <c r="CX58" s="139">
        <f t="shared" si="34"/>
        <v>0</v>
      </c>
      <c r="CY58" s="139">
        <f t="shared" si="34"/>
        <v>0</v>
      </c>
      <c r="CZ58" s="139">
        <f t="shared" si="34"/>
        <v>0</v>
      </c>
      <c r="DA58" s="139">
        <f t="shared" si="34"/>
        <v>0</v>
      </c>
      <c r="DB58" s="139">
        <f t="shared" si="34"/>
        <v>0</v>
      </c>
      <c r="DC58" s="139">
        <f t="shared" si="34"/>
        <v>0</v>
      </c>
      <c r="DD58" s="139">
        <f t="shared" si="34"/>
        <v>0</v>
      </c>
      <c r="DE58" s="139">
        <f t="shared" si="34"/>
        <v>0</v>
      </c>
      <c r="DF58" s="139">
        <f t="shared" si="34"/>
        <v>0</v>
      </c>
      <c r="DG58" s="139">
        <f t="shared" si="34"/>
        <v>0</v>
      </c>
      <c r="DH58" s="139">
        <f t="shared" si="34"/>
        <v>0</v>
      </c>
      <c r="DI58" s="139">
        <f t="shared" si="34"/>
        <v>0</v>
      </c>
      <c r="DJ58" s="139">
        <f t="shared" si="34"/>
        <v>0</v>
      </c>
      <c r="DK58" s="139">
        <f t="shared" si="34"/>
        <v>0</v>
      </c>
      <c r="DL58" s="139">
        <f t="shared" si="34"/>
        <v>0</v>
      </c>
      <c r="DM58" s="139">
        <f t="shared" si="34"/>
        <v>0</v>
      </c>
      <c r="DN58" s="139">
        <f t="shared" si="34"/>
        <v>0</v>
      </c>
      <c r="DO58" s="139">
        <f t="shared" si="34"/>
        <v>0</v>
      </c>
      <c r="DP58" s="139">
        <f t="shared" si="34"/>
        <v>0</v>
      </c>
      <c r="DQ58" s="139">
        <f t="shared" si="34"/>
        <v>0</v>
      </c>
      <c r="DR58" s="139">
        <f t="shared" si="34"/>
        <v>0</v>
      </c>
      <c r="DS58" s="139">
        <f t="shared" si="34"/>
        <v>0</v>
      </c>
      <c r="DT58" s="139">
        <f t="shared" si="34"/>
        <v>0</v>
      </c>
      <c r="DU58" s="139">
        <f t="shared" si="34"/>
        <v>0</v>
      </c>
      <c r="DV58" s="139">
        <f t="shared" si="34"/>
        <v>0</v>
      </c>
      <c r="DW58" s="139">
        <f t="shared" si="34"/>
        <v>0</v>
      </c>
      <c r="DX58" s="139">
        <f t="shared" si="34"/>
        <v>0</v>
      </c>
      <c r="DY58" s="139">
        <f t="shared" si="34"/>
        <v>0</v>
      </c>
      <c r="DZ58" s="139">
        <f t="shared" si="34"/>
        <v>0</v>
      </c>
      <c r="EA58" s="139">
        <f t="shared" si="34"/>
        <v>0</v>
      </c>
      <c r="EB58" s="139">
        <f t="shared" si="34"/>
        <v>0</v>
      </c>
      <c r="EC58" s="139">
        <f t="shared" si="34"/>
        <v>0</v>
      </c>
      <c r="ED58" s="139">
        <f t="shared" si="34"/>
        <v>0</v>
      </c>
      <c r="EE58" s="139"/>
      <c r="EF58" s="139"/>
    </row>
    <row r="59" ht="12.75">
      <c r="F59" s="142"/>
    </row>
    <row r="60" spans="1:136" s="142" customFormat="1" ht="12.75">
      <c r="A60" s="143" t="s">
        <v>34</v>
      </c>
      <c r="B60" s="143"/>
      <c r="C60" s="144">
        <f>1-C61</f>
        <v>1</v>
      </c>
      <c r="D60" s="144">
        <f aca="true" t="shared" si="35" ref="D60:BO60">1-D61</f>
        <v>1</v>
      </c>
      <c r="E60" s="144">
        <f t="shared" si="35"/>
        <v>1</v>
      </c>
      <c r="F60" s="144">
        <f t="shared" si="35"/>
        <v>1</v>
      </c>
      <c r="G60" s="144">
        <f t="shared" si="35"/>
        <v>1</v>
      </c>
      <c r="H60" s="144">
        <f t="shared" si="35"/>
        <v>1</v>
      </c>
      <c r="I60" s="144">
        <f t="shared" si="35"/>
        <v>1</v>
      </c>
      <c r="J60" s="144">
        <f t="shared" si="35"/>
        <v>1</v>
      </c>
      <c r="K60" s="144">
        <f t="shared" si="35"/>
        <v>1</v>
      </c>
      <c r="L60" s="144">
        <f t="shared" si="35"/>
        <v>1</v>
      </c>
      <c r="M60" s="144">
        <f t="shared" si="35"/>
        <v>1</v>
      </c>
      <c r="N60" s="144">
        <f t="shared" si="35"/>
        <v>1</v>
      </c>
      <c r="O60" s="144">
        <f t="shared" si="35"/>
        <v>1</v>
      </c>
      <c r="P60" s="144">
        <f t="shared" si="35"/>
        <v>1</v>
      </c>
      <c r="Q60" s="144">
        <f t="shared" si="35"/>
        <v>1</v>
      </c>
      <c r="R60" s="144">
        <f t="shared" si="35"/>
        <v>1</v>
      </c>
      <c r="S60" s="144">
        <f t="shared" si="35"/>
        <v>1</v>
      </c>
      <c r="T60" s="144">
        <f t="shared" si="35"/>
        <v>1</v>
      </c>
      <c r="U60" s="144">
        <f t="shared" si="35"/>
        <v>1</v>
      </c>
      <c r="V60" s="144">
        <f t="shared" si="35"/>
        <v>1</v>
      </c>
      <c r="W60" s="144">
        <f t="shared" si="35"/>
        <v>1</v>
      </c>
      <c r="X60" s="144">
        <f t="shared" si="35"/>
        <v>1</v>
      </c>
      <c r="Y60" s="144">
        <f t="shared" si="35"/>
        <v>1</v>
      </c>
      <c r="Z60" s="144">
        <f t="shared" si="35"/>
        <v>1</v>
      </c>
      <c r="AA60" s="144">
        <f t="shared" si="35"/>
        <v>1</v>
      </c>
      <c r="AB60" s="144">
        <f t="shared" si="35"/>
        <v>1</v>
      </c>
      <c r="AC60" s="144">
        <f t="shared" si="35"/>
        <v>1</v>
      </c>
      <c r="AD60" s="144">
        <f t="shared" si="35"/>
        <v>1</v>
      </c>
      <c r="AE60" s="144">
        <f t="shared" si="35"/>
        <v>1</v>
      </c>
      <c r="AF60" s="144">
        <f t="shared" si="35"/>
        <v>1</v>
      </c>
      <c r="AG60" s="144">
        <f t="shared" si="35"/>
        <v>1</v>
      </c>
      <c r="AH60" s="144">
        <f t="shared" si="35"/>
        <v>1</v>
      </c>
      <c r="AI60" s="144">
        <f t="shared" si="35"/>
        <v>1</v>
      </c>
      <c r="AJ60" s="144">
        <f t="shared" si="35"/>
        <v>1</v>
      </c>
      <c r="AK60" s="144">
        <f t="shared" si="35"/>
        <v>1</v>
      </c>
      <c r="AL60" s="144">
        <f t="shared" si="35"/>
        <v>1</v>
      </c>
      <c r="AM60" s="144">
        <f t="shared" si="35"/>
        <v>0.4956089103237429</v>
      </c>
      <c r="AN60" s="144">
        <f t="shared" si="35"/>
        <v>0.47716364008277556</v>
      </c>
      <c r="AO60" s="144">
        <f t="shared" si="35"/>
        <v>0.4599678499526402</v>
      </c>
      <c r="AP60" s="144">
        <f t="shared" si="35"/>
        <v>0.441156095062045</v>
      </c>
      <c r="AQ60" s="144">
        <f t="shared" si="35"/>
        <v>0.41899628882281836</v>
      </c>
      <c r="AR60" s="144">
        <f t="shared" si="35"/>
        <v>0.40156130851492866</v>
      </c>
      <c r="AS60" s="144">
        <f t="shared" si="35"/>
        <v>0.37915649838190335</v>
      </c>
      <c r="AT60" s="144">
        <f t="shared" si="35"/>
        <v>0.3560746961648127</v>
      </c>
      <c r="AU60" s="144">
        <f t="shared" si="35"/>
        <v>0.33329664388846036</v>
      </c>
      <c r="AV60" s="144">
        <f t="shared" si="35"/>
        <v>0.31259105729493186</v>
      </c>
      <c r="AW60" s="144">
        <f t="shared" si="35"/>
        <v>0.30000000954013595</v>
      </c>
      <c r="AX60" s="144">
        <f t="shared" si="35"/>
        <v>0.2999999691491517</v>
      </c>
      <c r="AY60" s="144">
        <f t="shared" si="35"/>
        <v>0.300000053059133</v>
      </c>
      <c r="AZ60" s="144">
        <f t="shared" si="35"/>
        <v>0.3000001568029864</v>
      </c>
      <c r="BA60" s="144">
        <f t="shared" si="35"/>
        <v>0.30000039056927597</v>
      </c>
      <c r="BB60" s="144">
        <f t="shared" si="35"/>
        <v>0.30000027907045546</v>
      </c>
      <c r="BC60" s="144">
        <f t="shared" si="35"/>
        <v>0.30000042342232125</v>
      </c>
      <c r="BD60" s="144">
        <f t="shared" si="35"/>
        <v>0.29999972267181496</v>
      </c>
      <c r="BE60" s="144">
        <f t="shared" si="35"/>
        <v>0.3000002061535223</v>
      </c>
      <c r="BF60" s="144">
        <f t="shared" si="35"/>
        <v>0.30000010798709775</v>
      </c>
      <c r="BG60" s="144">
        <f t="shared" si="35"/>
        <v>0.3000000882691619</v>
      </c>
      <c r="BH60" s="144">
        <f t="shared" si="35"/>
        <v>0.30000015944787795</v>
      </c>
      <c r="BI60" s="144">
        <f t="shared" si="35"/>
        <v>0.3000000309718893</v>
      </c>
      <c r="BJ60" s="144">
        <f t="shared" si="35"/>
        <v>0.2999999541650099</v>
      </c>
      <c r="BK60" s="144">
        <f t="shared" si="35"/>
        <v>0.3000000131739944</v>
      </c>
      <c r="BL60" s="144">
        <f t="shared" si="35"/>
        <v>0.3000001655935638</v>
      </c>
      <c r="BM60" s="144">
        <f t="shared" si="35"/>
        <v>0.30000015874911157</v>
      </c>
      <c r="BN60" s="144">
        <f t="shared" si="35"/>
        <v>0.3000004677350365</v>
      </c>
      <c r="BO60" s="144">
        <f t="shared" si="35"/>
        <v>0.30000003683423404</v>
      </c>
      <c r="BP60" s="144">
        <f aca="true" t="shared" si="36" ref="BP60:EA60">1-BP61</f>
        <v>0.299999771004663</v>
      </c>
      <c r="BQ60" s="144">
        <f t="shared" si="36"/>
        <v>0.3000001204961035</v>
      </c>
      <c r="BR60" s="144">
        <f t="shared" si="36"/>
        <v>0.30000011281040484</v>
      </c>
      <c r="BS60" s="144">
        <f t="shared" si="36"/>
        <v>0.30000001370415663</v>
      </c>
      <c r="BT60" s="144">
        <f t="shared" si="36"/>
        <v>0.3000000059203147</v>
      </c>
      <c r="BU60" s="144">
        <f t="shared" si="36"/>
        <v>0.30000000290303486</v>
      </c>
      <c r="BV60" s="144">
        <f t="shared" si="36"/>
        <v>0.3043923391543797</v>
      </c>
      <c r="BW60" s="144">
        <f t="shared" si="36"/>
        <v>0.3034025745986134</v>
      </c>
      <c r="BX60" s="144">
        <f t="shared" si="36"/>
        <v>0.3024159586635973</v>
      </c>
      <c r="BY60" s="144">
        <f t="shared" si="36"/>
        <v>0.3014324817856501</v>
      </c>
      <c r="BZ60" s="144">
        <f t="shared" si="36"/>
        <v>0.3004521344271983</v>
      </c>
      <c r="CA60" s="144">
        <f t="shared" si="36"/>
        <v>0.2872774239035426</v>
      </c>
      <c r="CB60" s="144">
        <f t="shared" si="36"/>
        <v>0.2973783338818712</v>
      </c>
      <c r="CC60" s="144">
        <f t="shared" si="36"/>
        <v>0.2964141173299619</v>
      </c>
      <c r="CD60" s="144">
        <f t="shared" si="36"/>
        <v>0.29545295037668706</v>
      </c>
      <c r="CE60" s="144">
        <f t="shared" si="36"/>
        <v>0.2944948238739693</v>
      </c>
      <c r="CF60" s="144">
        <f t="shared" si="36"/>
        <v>0.2944948238739693</v>
      </c>
      <c r="CG60" s="144">
        <f t="shared" si="36"/>
        <v>0.2944948238739693</v>
      </c>
      <c r="CH60" s="144">
        <f t="shared" si="36"/>
        <v>0.2999989404633232</v>
      </c>
      <c r="CI60" s="144">
        <f t="shared" si="36"/>
        <v>0.2999989404633232</v>
      </c>
      <c r="CJ60" s="144">
        <f t="shared" si="36"/>
        <v>0.2999989404633232</v>
      </c>
      <c r="CK60" s="144">
        <f t="shared" si="36"/>
        <v>0.2999989404633232</v>
      </c>
      <c r="CL60" s="144">
        <f t="shared" si="36"/>
        <v>0.2999989404633232</v>
      </c>
      <c r="CM60" s="144">
        <f t="shared" si="36"/>
        <v>0.2999989404633232</v>
      </c>
      <c r="CN60" s="144">
        <f t="shared" si="36"/>
        <v>0.2999989404633232</v>
      </c>
      <c r="CO60" s="144">
        <f t="shared" si="36"/>
        <v>0.2999989404633232</v>
      </c>
      <c r="CP60" s="144">
        <f t="shared" si="36"/>
        <v>0.2999989404633232</v>
      </c>
      <c r="CQ60" s="144">
        <f t="shared" si="36"/>
        <v>0.2999989404633232</v>
      </c>
      <c r="CR60" s="144">
        <f t="shared" si="36"/>
        <v>0.2999989404633232</v>
      </c>
      <c r="CS60" s="144">
        <f t="shared" si="36"/>
        <v>0.2999989404633232</v>
      </c>
      <c r="CT60" s="144">
        <f t="shared" si="36"/>
        <v>0.2999989404633232</v>
      </c>
      <c r="CU60" s="144">
        <f t="shared" si="36"/>
        <v>0.2999989404633232</v>
      </c>
      <c r="CV60" s="144">
        <f t="shared" si="36"/>
        <v>0.2999989404633232</v>
      </c>
      <c r="CW60" s="144">
        <f t="shared" si="36"/>
        <v>0.2999989404633232</v>
      </c>
      <c r="CX60" s="144">
        <f t="shared" si="36"/>
        <v>0.2999989404633232</v>
      </c>
      <c r="CY60" s="144">
        <f t="shared" si="36"/>
        <v>0.2999989404633232</v>
      </c>
      <c r="CZ60" s="144">
        <f t="shared" si="36"/>
        <v>0.2999989404633232</v>
      </c>
      <c r="DA60" s="144">
        <f t="shared" si="36"/>
        <v>0.2999989404633232</v>
      </c>
      <c r="DB60" s="144">
        <f t="shared" si="36"/>
        <v>0.2999989404633232</v>
      </c>
      <c r="DC60" s="144">
        <f t="shared" si="36"/>
        <v>0.2999989404633232</v>
      </c>
      <c r="DD60" s="144">
        <f t="shared" si="36"/>
        <v>0.2999989404633232</v>
      </c>
      <c r="DE60" s="144">
        <f t="shared" si="36"/>
        <v>0.2999989404633232</v>
      </c>
      <c r="DF60" s="144">
        <f t="shared" si="36"/>
        <v>0.2999989404633232</v>
      </c>
      <c r="DG60" s="144">
        <f t="shared" si="36"/>
        <v>0.2999989404633232</v>
      </c>
      <c r="DH60" s="144">
        <f t="shared" si="36"/>
        <v>0.2999989404633232</v>
      </c>
      <c r="DI60" s="144">
        <f t="shared" si="36"/>
        <v>0.2999989404633232</v>
      </c>
      <c r="DJ60" s="144">
        <f t="shared" si="36"/>
        <v>0.2999989404633232</v>
      </c>
      <c r="DK60" s="144">
        <f t="shared" si="36"/>
        <v>0.2999989404633232</v>
      </c>
      <c r="DL60" s="144">
        <f t="shared" si="36"/>
        <v>0.2999989404633232</v>
      </c>
      <c r="DM60" s="144">
        <f t="shared" si="36"/>
        <v>0.2999989404633232</v>
      </c>
      <c r="DN60" s="144">
        <f t="shared" si="36"/>
        <v>0.2999989404633232</v>
      </c>
      <c r="DO60" s="144">
        <f t="shared" si="36"/>
        <v>0.2999989404633232</v>
      </c>
      <c r="DP60" s="144">
        <f t="shared" si="36"/>
        <v>0.2999989404633232</v>
      </c>
      <c r="DQ60" s="144">
        <f t="shared" si="36"/>
        <v>0.2999989404633232</v>
      </c>
      <c r="DR60" s="144">
        <f t="shared" si="36"/>
        <v>0.2999989404633232</v>
      </c>
      <c r="DS60" s="144">
        <f t="shared" si="36"/>
        <v>0.2999989404633232</v>
      </c>
      <c r="DT60" s="144">
        <f t="shared" si="36"/>
        <v>0.2999989404633232</v>
      </c>
      <c r="DU60" s="144">
        <f t="shared" si="36"/>
        <v>0.2999989404633232</v>
      </c>
      <c r="DV60" s="144">
        <f t="shared" si="36"/>
        <v>0.2999989404633232</v>
      </c>
      <c r="DW60" s="144">
        <f t="shared" si="36"/>
        <v>0.2999989404633232</v>
      </c>
      <c r="DX60" s="144">
        <f t="shared" si="36"/>
        <v>0.2999989404633232</v>
      </c>
      <c r="DY60" s="144">
        <f t="shared" si="36"/>
        <v>0.2999989404633232</v>
      </c>
      <c r="DZ60" s="144">
        <f t="shared" si="36"/>
        <v>0.2999989404633232</v>
      </c>
      <c r="EA60" s="144">
        <f t="shared" si="36"/>
        <v>0.2999989404633232</v>
      </c>
      <c r="EB60" s="144">
        <f>1-EB61</f>
        <v>0.2999989404633232</v>
      </c>
      <c r="EC60" s="144">
        <f>1-EC61</f>
        <v>0.2999989404633232</v>
      </c>
      <c r="ED60" s="144">
        <f>1-ED61</f>
        <v>0.2999989404633232</v>
      </c>
      <c r="EE60" s="144"/>
      <c r="EF60" s="144"/>
    </row>
    <row r="61" spans="1:136" s="142" customFormat="1" ht="12.75">
      <c r="A61" s="143" t="s">
        <v>37</v>
      </c>
      <c r="C61" s="144">
        <f aca="true" t="shared" si="37" ref="C61:AH61">C49/C17</f>
        <v>0</v>
      </c>
      <c r="D61" s="144">
        <f t="shared" si="37"/>
        <v>0</v>
      </c>
      <c r="E61" s="144">
        <f t="shared" si="37"/>
        <v>0</v>
      </c>
      <c r="F61" s="144">
        <f t="shared" si="37"/>
        <v>0</v>
      </c>
      <c r="G61" s="144">
        <f t="shared" si="37"/>
        <v>0</v>
      </c>
      <c r="H61" s="144">
        <f t="shared" si="37"/>
        <v>0</v>
      </c>
      <c r="I61" s="144">
        <f t="shared" si="37"/>
        <v>0</v>
      </c>
      <c r="J61" s="144">
        <f t="shared" si="37"/>
        <v>0</v>
      </c>
      <c r="K61" s="144">
        <f t="shared" si="37"/>
        <v>0</v>
      </c>
      <c r="L61" s="144">
        <f t="shared" si="37"/>
        <v>0</v>
      </c>
      <c r="M61" s="144">
        <f t="shared" si="37"/>
        <v>0</v>
      </c>
      <c r="N61" s="144">
        <f t="shared" si="37"/>
        <v>0</v>
      </c>
      <c r="O61" s="144">
        <f t="shared" si="37"/>
        <v>0</v>
      </c>
      <c r="P61" s="144">
        <f t="shared" si="37"/>
        <v>0</v>
      </c>
      <c r="Q61" s="144">
        <f t="shared" si="37"/>
        <v>0</v>
      </c>
      <c r="R61" s="144">
        <f t="shared" si="37"/>
        <v>0</v>
      </c>
      <c r="S61" s="144">
        <f t="shared" si="37"/>
        <v>0</v>
      </c>
      <c r="T61" s="144">
        <f t="shared" si="37"/>
        <v>0</v>
      </c>
      <c r="U61" s="144">
        <f t="shared" si="37"/>
        <v>0</v>
      </c>
      <c r="V61" s="144">
        <f t="shared" si="37"/>
        <v>0</v>
      </c>
      <c r="W61" s="144">
        <f t="shared" si="37"/>
        <v>0</v>
      </c>
      <c r="X61" s="144">
        <f t="shared" si="37"/>
        <v>0</v>
      </c>
      <c r="Y61" s="144">
        <f t="shared" si="37"/>
        <v>0</v>
      </c>
      <c r="Z61" s="144">
        <f t="shared" si="37"/>
        <v>0</v>
      </c>
      <c r="AA61" s="144">
        <f t="shared" si="37"/>
        <v>0</v>
      </c>
      <c r="AB61" s="144">
        <f t="shared" si="37"/>
        <v>0</v>
      </c>
      <c r="AC61" s="144">
        <f t="shared" si="37"/>
        <v>0</v>
      </c>
      <c r="AD61" s="144">
        <f t="shared" si="37"/>
        <v>0</v>
      </c>
      <c r="AE61" s="144">
        <f t="shared" si="37"/>
        <v>0</v>
      </c>
      <c r="AF61" s="144">
        <f t="shared" si="37"/>
        <v>0</v>
      </c>
      <c r="AG61" s="144">
        <f t="shared" si="37"/>
        <v>0</v>
      </c>
      <c r="AH61" s="144">
        <f t="shared" si="37"/>
        <v>0</v>
      </c>
      <c r="AI61" s="144">
        <f aca="true" t="shared" si="38" ref="AI61:BN61">AI49/AI17</f>
        <v>0</v>
      </c>
      <c r="AJ61" s="144">
        <f t="shared" si="38"/>
        <v>0</v>
      </c>
      <c r="AK61" s="144">
        <f t="shared" si="38"/>
        <v>0</v>
      </c>
      <c r="AL61" s="144">
        <f t="shared" si="38"/>
        <v>0</v>
      </c>
      <c r="AM61" s="144">
        <f t="shared" si="38"/>
        <v>0.5043910896762571</v>
      </c>
      <c r="AN61" s="144">
        <f t="shared" si="38"/>
        <v>0.5228363599172244</v>
      </c>
      <c r="AO61" s="144">
        <f t="shared" si="38"/>
        <v>0.5400321500473598</v>
      </c>
      <c r="AP61" s="144">
        <f t="shared" si="38"/>
        <v>0.558843904937955</v>
      </c>
      <c r="AQ61" s="144">
        <f t="shared" si="38"/>
        <v>0.5810037111771816</v>
      </c>
      <c r="AR61" s="144">
        <f t="shared" si="38"/>
        <v>0.5984386914850713</v>
      </c>
      <c r="AS61" s="144">
        <f t="shared" si="38"/>
        <v>0.6208435016180966</v>
      </c>
      <c r="AT61" s="144">
        <f t="shared" si="38"/>
        <v>0.6439253038351873</v>
      </c>
      <c r="AU61" s="144">
        <f t="shared" si="38"/>
        <v>0.6667033561115396</v>
      </c>
      <c r="AV61" s="144">
        <f t="shared" si="38"/>
        <v>0.6874089427050681</v>
      </c>
      <c r="AW61" s="144">
        <f t="shared" si="38"/>
        <v>0.699999990459864</v>
      </c>
      <c r="AX61" s="144">
        <f t="shared" si="38"/>
        <v>0.7000000308508483</v>
      </c>
      <c r="AY61" s="144">
        <f t="shared" si="38"/>
        <v>0.699999946940867</v>
      </c>
      <c r="AZ61" s="144">
        <f t="shared" si="38"/>
        <v>0.6999998431970136</v>
      </c>
      <c r="BA61" s="144">
        <f t="shared" si="38"/>
        <v>0.699999609430724</v>
      </c>
      <c r="BB61" s="144">
        <f t="shared" si="38"/>
        <v>0.6999997209295445</v>
      </c>
      <c r="BC61" s="144">
        <f t="shared" si="38"/>
        <v>0.6999995765776788</v>
      </c>
      <c r="BD61" s="144">
        <f t="shared" si="38"/>
        <v>0.700000277328185</v>
      </c>
      <c r="BE61" s="144">
        <f t="shared" si="38"/>
        <v>0.6999997938464777</v>
      </c>
      <c r="BF61" s="144">
        <f t="shared" si="38"/>
        <v>0.6999998920129022</v>
      </c>
      <c r="BG61" s="144">
        <f t="shared" si="38"/>
        <v>0.6999999117308381</v>
      </c>
      <c r="BH61" s="144">
        <f t="shared" si="38"/>
        <v>0.699999840552122</v>
      </c>
      <c r="BI61" s="144">
        <f t="shared" si="38"/>
        <v>0.6999999690281107</v>
      </c>
      <c r="BJ61" s="144">
        <f t="shared" si="38"/>
        <v>0.7000000458349901</v>
      </c>
      <c r="BK61" s="144">
        <f t="shared" si="38"/>
        <v>0.6999999868260056</v>
      </c>
      <c r="BL61" s="144">
        <f t="shared" si="38"/>
        <v>0.6999998344064362</v>
      </c>
      <c r="BM61" s="144">
        <f t="shared" si="38"/>
        <v>0.6999998412508884</v>
      </c>
      <c r="BN61" s="144">
        <f t="shared" si="38"/>
        <v>0.6999995322649635</v>
      </c>
      <c r="BO61" s="144">
        <f aca="true" t="shared" si="39" ref="BO61:CT61">BO49/BO17</f>
        <v>0.699999963165766</v>
      </c>
      <c r="BP61" s="144">
        <f t="shared" si="39"/>
        <v>0.700000228995337</v>
      </c>
      <c r="BQ61" s="144">
        <f t="shared" si="39"/>
        <v>0.6999998795038965</v>
      </c>
      <c r="BR61" s="144">
        <f t="shared" si="39"/>
        <v>0.6999998871895952</v>
      </c>
      <c r="BS61" s="144">
        <f t="shared" si="39"/>
        <v>0.6999999862958434</v>
      </c>
      <c r="BT61" s="144">
        <f t="shared" si="39"/>
        <v>0.6999999940796853</v>
      </c>
      <c r="BU61" s="144">
        <f t="shared" si="39"/>
        <v>0.6999999970969651</v>
      </c>
      <c r="BV61" s="144">
        <f t="shared" si="39"/>
        <v>0.6956076608456203</v>
      </c>
      <c r="BW61" s="144">
        <f t="shared" si="39"/>
        <v>0.6965974254013866</v>
      </c>
      <c r="BX61" s="144">
        <f t="shared" si="39"/>
        <v>0.6975840413364027</v>
      </c>
      <c r="BY61" s="144">
        <f t="shared" si="39"/>
        <v>0.6985675182143499</v>
      </c>
      <c r="BZ61" s="144">
        <f t="shared" si="39"/>
        <v>0.6995478655728017</v>
      </c>
      <c r="CA61" s="144">
        <f t="shared" si="39"/>
        <v>0.7127225760964574</v>
      </c>
      <c r="CB61" s="144">
        <f t="shared" si="39"/>
        <v>0.7026216661181288</v>
      </c>
      <c r="CC61" s="144">
        <f t="shared" si="39"/>
        <v>0.7035858826700381</v>
      </c>
      <c r="CD61" s="144">
        <f t="shared" si="39"/>
        <v>0.7045470496233129</v>
      </c>
      <c r="CE61" s="144">
        <f t="shared" si="39"/>
        <v>0.7055051761260307</v>
      </c>
      <c r="CF61" s="144">
        <f t="shared" si="39"/>
        <v>0.7055051761260307</v>
      </c>
      <c r="CG61" s="144">
        <f t="shared" si="39"/>
        <v>0.7055051761260307</v>
      </c>
      <c r="CH61" s="144">
        <f t="shared" si="39"/>
        <v>0.7000010595366768</v>
      </c>
      <c r="CI61" s="144">
        <f t="shared" si="39"/>
        <v>0.7000010595366768</v>
      </c>
      <c r="CJ61" s="144">
        <f t="shared" si="39"/>
        <v>0.7000010595366768</v>
      </c>
      <c r="CK61" s="144">
        <f t="shared" si="39"/>
        <v>0.7000010595366768</v>
      </c>
      <c r="CL61" s="144">
        <f t="shared" si="39"/>
        <v>0.7000010595366768</v>
      </c>
      <c r="CM61" s="144">
        <f t="shared" si="39"/>
        <v>0.7000010595366768</v>
      </c>
      <c r="CN61" s="144">
        <f t="shared" si="39"/>
        <v>0.7000010595366768</v>
      </c>
      <c r="CO61" s="144">
        <f t="shared" si="39"/>
        <v>0.7000010595366768</v>
      </c>
      <c r="CP61" s="144">
        <f t="shared" si="39"/>
        <v>0.7000010595366768</v>
      </c>
      <c r="CQ61" s="144">
        <f t="shared" si="39"/>
        <v>0.7000010595366768</v>
      </c>
      <c r="CR61" s="144">
        <f t="shared" si="39"/>
        <v>0.7000010595366768</v>
      </c>
      <c r="CS61" s="144">
        <f t="shared" si="39"/>
        <v>0.7000010595366768</v>
      </c>
      <c r="CT61" s="144">
        <f t="shared" si="39"/>
        <v>0.7000010595366768</v>
      </c>
      <c r="CU61" s="144">
        <f aca="true" t="shared" si="40" ref="CU61:ED61">CU49/CU17</f>
        <v>0.7000010595366768</v>
      </c>
      <c r="CV61" s="144">
        <f t="shared" si="40"/>
        <v>0.7000010595366768</v>
      </c>
      <c r="CW61" s="144">
        <f t="shared" si="40"/>
        <v>0.7000010595366768</v>
      </c>
      <c r="CX61" s="144">
        <f t="shared" si="40"/>
        <v>0.7000010595366768</v>
      </c>
      <c r="CY61" s="144">
        <f t="shared" si="40"/>
        <v>0.7000010595366768</v>
      </c>
      <c r="CZ61" s="144">
        <f t="shared" si="40"/>
        <v>0.7000010595366768</v>
      </c>
      <c r="DA61" s="144">
        <f t="shared" si="40"/>
        <v>0.7000010595366768</v>
      </c>
      <c r="DB61" s="144">
        <f t="shared" si="40"/>
        <v>0.7000010595366768</v>
      </c>
      <c r="DC61" s="144">
        <f t="shared" si="40"/>
        <v>0.7000010595366768</v>
      </c>
      <c r="DD61" s="144">
        <f t="shared" si="40"/>
        <v>0.7000010595366768</v>
      </c>
      <c r="DE61" s="144">
        <f t="shared" si="40"/>
        <v>0.7000010595366768</v>
      </c>
      <c r="DF61" s="144">
        <f t="shared" si="40"/>
        <v>0.7000010595366768</v>
      </c>
      <c r="DG61" s="144">
        <f t="shared" si="40"/>
        <v>0.7000010595366768</v>
      </c>
      <c r="DH61" s="144">
        <f t="shared" si="40"/>
        <v>0.7000010595366768</v>
      </c>
      <c r="DI61" s="144">
        <f t="shared" si="40"/>
        <v>0.7000010595366768</v>
      </c>
      <c r="DJ61" s="144">
        <f t="shared" si="40"/>
        <v>0.7000010595366768</v>
      </c>
      <c r="DK61" s="144">
        <f t="shared" si="40"/>
        <v>0.7000010595366768</v>
      </c>
      <c r="DL61" s="144">
        <f t="shared" si="40"/>
        <v>0.7000010595366768</v>
      </c>
      <c r="DM61" s="144">
        <f t="shared" si="40"/>
        <v>0.7000010595366768</v>
      </c>
      <c r="DN61" s="144">
        <f t="shared" si="40"/>
        <v>0.7000010595366768</v>
      </c>
      <c r="DO61" s="144">
        <f t="shared" si="40"/>
        <v>0.7000010595366768</v>
      </c>
      <c r="DP61" s="144">
        <f t="shared" si="40"/>
        <v>0.7000010595366768</v>
      </c>
      <c r="DQ61" s="144">
        <f t="shared" si="40"/>
        <v>0.7000010595366768</v>
      </c>
      <c r="DR61" s="144">
        <f t="shared" si="40"/>
        <v>0.7000010595366768</v>
      </c>
      <c r="DS61" s="144">
        <f t="shared" si="40"/>
        <v>0.7000010595366768</v>
      </c>
      <c r="DT61" s="144">
        <f t="shared" si="40"/>
        <v>0.7000010595366768</v>
      </c>
      <c r="DU61" s="144">
        <f t="shared" si="40"/>
        <v>0.7000010595366768</v>
      </c>
      <c r="DV61" s="144">
        <f t="shared" si="40"/>
        <v>0.7000010595366768</v>
      </c>
      <c r="DW61" s="144">
        <f t="shared" si="40"/>
        <v>0.7000010595366768</v>
      </c>
      <c r="DX61" s="144">
        <f t="shared" si="40"/>
        <v>0.7000010595366768</v>
      </c>
      <c r="DY61" s="144">
        <f t="shared" si="40"/>
        <v>0.7000010595366768</v>
      </c>
      <c r="DZ61" s="144">
        <f t="shared" si="40"/>
        <v>0.7000010595366768</v>
      </c>
      <c r="EA61" s="144">
        <f t="shared" si="40"/>
        <v>0.7000010595366768</v>
      </c>
      <c r="EB61" s="144">
        <f t="shared" si="40"/>
        <v>0.7000010595366768</v>
      </c>
      <c r="EC61" s="144">
        <f t="shared" si="40"/>
        <v>0.7000010595366768</v>
      </c>
      <c r="ED61" s="144">
        <f t="shared" si="40"/>
        <v>0.7000010595366768</v>
      </c>
      <c r="EE61" s="144"/>
      <c r="EF61" s="144"/>
    </row>
    <row r="62" spans="3:136" ht="12.75">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5"/>
      <c r="AL62" s="115"/>
      <c r="AM62" s="115"/>
      <c r="AN62" s="115"/>
      <c r="AO62" s="115"/>
      <c r="AP62" s="115"/>
      <c r="AQ62" s="115"/>
      <c r="AR62" s="115"/>
      <c r="AS62" s="115"/>
      <c r="AT62" s="115"/>
      <c r="AU62" s="115"/>
      <c r="AV62" s="115"/>
      <c r="AW62" s="115"/>
      <c r="AX62" s="115"/>
      <c r="AY62" s="115"/>
      <c r="AZ62" s="115"/>
      <c r="BA62" s="115"/>
      <c r="BB62" s="115"/>
      <c r="BC62" s="115"/>
      <c r="BD62" s="115"/>
      <c r="BE62" s="115"/>
      <c r="BF62" s="115"/>
      <c r="BG62" s="115"/>
      <c r="BH62" s="115"/>
      <c r="BI62" s="115"/>
      <c r="BJ62" s="115"/>
      <c r="BK62" s="115"/>
      <c r="BL62" s="115"/>
      <c r="BM62" s="115"/>
      <c r="BN62" s="115"/>
      <c r="BO62" s="115"/>
      <c r="BP62" s="115"/>
      <c r="BQ62" s="115"/>
      <c r="BR62" s="115"/>
      <c r="BS62" s="115"/>
      <c r="BT62" s="115"/>
      <c r="BU62" s="115"/>
      <c r="BV62" s="115"/>
      <c r="BW62" s="115"/>
      <c r="BX62" s="115"/>
      <c r="BY62" s="115"/>
      <c r="BZ62" s="115"/>
      <c r="CA62" s="115"/>
      <c r="CB62" s="115"/>
      <c r="CC62" s="115"/>
      <c r="CD62" s="115"/>
      <c r="CE62" s="115"/>
      <c r="CF62" s="115"/>
      <c r="CG62" s="115"/>
      <c r="CH62" s="115"/>
      <c r="CI62" s="115"/>
      <c r="CJ62" s="115"/>
      <c r="CK62" s="115"/>
      <c r="CL62" s="115"/>
      <c r="CM62" s="115"/>
      <c r="CN62" s="115"/>
      <c r="CO62" s="115"/>
      <c r="CP62" s="115"/>
      <c r="CQ62" s="115"/>
      <c r="CR62" s="115"/>
      <c r="CS62" s="115"/>
      <c r="CT62" s="115"/>
      <c r="CU62" s="115"/>
      <c r="CV62" s="115"/>
      <c r="CW62" s="115"/>
      <c r="CX62" s="115"/>
      <c r="CY62" s="115"/>
      <c r="CZ62" s="115"/>
      <c r="DA62" s="115"/>
      <c r="DB62" s="115"/>
      <c r="DC62" s="115"/>
      <c r="DD62" s="115"/>
      <c r="DE62" s="115"/>
      <c r="DF62" s="115"/>
      <c r="DG62" s="115"/>
      <c r="DH62" s="115"/>
      <c r="DI62" s="115"/>
      <c r="DJ62" s="115"/>
      <c r="DK62" s="115"/>
      <c r="DL62" s="115"/>
      <c r="DM62" s="115"/>
      <c r="DN62" s="115"/>
      <c r="DO62" s="115"/>
      <c r="DP62" s="115"/>
      <c r="DQ62" s="115"/>
      <c r="DR62" s="115"/>
      <c r="DS62" s="115"/>
      <c r="DT62" s="115"/>
      <c r="DU62" s="115"/>
      <c r="DV62" s="115"/>
      <c r="DW62" s="115"/>
      <c r="DX62" s="115"/>
      <c r="DY62" s="115"/>
      <c r="DZ62" s="115"/>
      <c r="EA62" s="115"/>
      <c r="EB62" s="115"/>
      <c r="EC62" s="115"/>
      <c r="ED62" s="115"/>
      <c r="EE62" s="115"/>
      <c r="EF62" s="115"/>
    </row>
    <row r="63" spans="1:136" ht="12.75">
      <c r="A63" s="11"/>
      <c r="B63" s="11"/>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6"/>
      <c r="AL63" s="116"/>
      <c r="AM63" s="116"/>
      <c r="AN63" s="116"/>
      <c r="AO63" s="116"/>
      <c r="AP63" s="116"/>
      <c r="AQ63" s="116"/>
      <c r="AR63" s="116"/>
      <c r="AS63" s="116"/>
      <c r="AT63" s="116"/>
      <c r="AU63" s="116"/>
      <c r="AV63" s="116"/>
      <c r="AW63" s="116"/>
      <c r="AX63" s="116"/>
      <c r="AY63" s="116"/>
      <c r="AZ63" s="116"/>
      <c r="BA63" s="116"/>
      <c r="BB63" s="116"/>
      <c r="BC63" s="116"/>
      <c r="BD63" s="116"/>
      <c r="BE63" s="116"/>
      <c r="BF63" s="116"/>
      <c r="BG63" s="116"/>
      <c r="BH63" s="116"/>
      <c r="BI63" s="116"/>
      <c r="BJ63" s="116"/>
      <c r="BK63" s="116"/>
      <c r="BL63" s="116"/>
      <c r="BM63" s="116"/>
      <c r="BN63" s="116"/>
      <c r="BO63" s="116"/>
      <c r="BP63" s="116"/>
      <c r="BQ63" s="116"/>
      <c r="BR63" s="116"/>
      <c r="BS63" s="116"/>
      <c r="BT63" s="116"/>
      <c r="BU63" s="116"/>
      <c r="BV63" s="116"/>
      <c r="BW63" s="116"/>
      <c r="BX63" s="116"/>
      <c r="BY63" s="116"/>
      <c r="BZ63" s="116"/>
      <c r="CA63" s="116"/>
      <c r="CB63" s="116"/>
      <c r="CC63" s="116"/>
      <c r="CD63" s="116"/>
      <c r="CE63" s="116"/>
      <c r="CF63" s="116"/>
      <c r="CG63" s="116"/>
      <c r="CH63" s="116"/>
      <c r="CI63" s="116"/>
      <c r="CJ63" s="116"/>
      <c r="CK63" s="116"/>
      <c r="CL63" s="116"/>
      <c r="CM63" s="116"/>
      <c r="CN63" s="116"/>
      <c r="CO63" s="116"/>
      <c r="CP63" s="116"/>
      <c r="CQ63" s="116"/>
      <c r="CR63" s="116"/>
      <c r="CS63" s="116"/>
      <c r="CT63" s="116"/>
      <c r="CU63" s="116"/>
      <c r="CV63" s="116"/>
      <c r="CW63" s="116"/>
      <c r="CX63" s="116"/>
      <c r="CY63" s="116"/>
      <c r="CZ63" s="116"/>
      <c r="DA63" s="116"/>
      <c r="DB63" s="116"/>
      <c r="DC63" s="116"/>
      <c r="DD63" s="116"/>
      <c r="DE63" s="116"/>
      <c r="DF63" s="116"/>
      <c r="DG63" s="116"/>
      <c r="DH63" s="116"/>
      <c r="DI63" s="116"/>
      <c r="DJ63" s="116"/>
      <c r="DK63" s="116"/>
      <c r="DL63" s="116"/>
      <c r="DM63" s="116"/>
      <c r="DN63" s="116"/>
      <c r="DO63" s="116"/>
      <c r="DP63" s="116"/>
      <c r="DQ63" s="116"/>
      <c r="DR63" s="116"/>
      <c r="DS63" s="116"/>
      <c r="DT63" s="116"/>
      <c r="DU63" s="116"/>
      <c r="DV63" s="116"/>
      <c r="DW63" s="116"/>
      <c r="DX63" s="116"/>
      <c r="DY63" s="116"/>
      <c r="DZ63" s="116"/>
      <c r="EA63" s="116"/>
      <c r="EB63" s="116"/>
      <c r="EC63" s="116"/>
      <c r="ED63" s="116"/>
      <c r="EE63" s="116"/>
      <c r="EF63" s="116"/>
    </row>
    <row r="65" spans="1:134" ht="12.75">
      <c r="A65" s="11" t="s">
        <v>198</v>
      </c>
      <c r="C65" s="51">
        <v>2011</v>
      </c>
      <c r="D65" s="51">
        <f aca="true" t="shared" si="41" ref="D65:M65">C65+1</f>
        <v>2012</v>
      </c>
      <c r="E65" s="51">
        <f t="shared" si="41"/>
        <v>2013</v>
      </c>
      <c r="F65" s="51">
        <f t="shared" si="41"/>
        <v>2014</v>
      </c>
      <c r="G65" s="51">
        <f t="shared" si="41"/>
        <v>2015</v>
      </c>
      <c r="H65" s="51">
        <f t="shared" si="41"/>
        <v>2016</v>
      </c>
      <c r="I65" s="51">
        <f t="shared" si="41"/>
        <v>2017</v>
      </c>
      <c r="J65" s="51">
        <f t="shared" si="41"/>
        <v>2018</v>
      </c>
      <c r="K65" s="51">
        <f t="shared" si="41"/>
        <v>2019</v>
      </c>
      <c r="L65" s="51">
        <f t="shared" si="41"/>
        <v>2020</v>
      </c>
      <c r="M65" s="51">
        <f t="shared" si="41"/>
        <v>2021</v>
      </c>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c r="BN65" s="52"/>
      <c r="BO65" s="52"/>
      <c r="BP65" s="52"/>
      <c r="BQ65" s="52"/>
      <c r="BR65" s="52"/>
      <c r="BS65" s="52"/>
      <c r="BT65" s="52"/>
      <c r="BU65" s="52"/>
      <c r="BV65" s="52"/>
      <c r="BW65" s="52"/>
      <c r="BX65" s="52"/>
      <c r="BY65" s="52"/>
      <c r="BZ65" s="52"/>
      <c r="CA65" s="52"/>
      <c r="CB65" s="52"/>
      <c r="CC65" s="52"/>
      <c r="CD65" s="52"/>
      <c r="CE65" s="52"/>
      <c r="CF65" s="52"/>
      <c r="CG65" s="52"/>
      <c r="CH65" s="52"/>
      <c r="CI65" s="52"/>
      <c r="CJ65" s="52"/>
      <c r="CK65" s="52"/>
      <c r="CL65" s="52"/>
      <c r="CM65" s="52"/>
      <c r="CN65" s="52"/>
      <c r="CO65" s="52"/>
      <c r="CP65" s="52"/>
      <c r="CQ65" s="52"/>
      <c r="CR65" s="52"/>
      <c r="CS65" s="52"/>
      <c r="CT65" s="52"/>
      <c r="CU65" s="52"/>
      <c r="CV65" s="52"/>
      <c r="CW65" s="52"/>
      <c r="CX65" s="52"/>
      <c r="CY65" s="52"/>
      <c r="CZ65" s="52"/>
      <c r="DA65" s="52"/>
      <c r="DB65" s="52"/>
      <c r="DC65" s="52"/>
      <c r="DD65" s="52"/>
      <c r="DE65" s="52"/>
      <c r="DF65" s="52"/>
      <c r="DG65" s="52"/>
      <c r="DH65" s="52"/>
      <c r="DI65" s="52"/>
      <c r="DJ65" s="52"/>
      <c r="DK65" s="52"/>
      <c r="DL65" s="52"/>
      <c r="DM65" s="52"/>
      <c r="DN65" s="52"/>
      <c r="DO65" s="52"/>
      <c r="DP65" s="52"/>
      <c r="DQ65" s="52"/>
      <c r="DR65" s="52"/>
      <c r="DS65" s="52"/>
      <c r="DT65" s="52"/>
      <c r="DU65" s="52"/>
      <c r="DV65" s="52"/>
      <c r="DW65" s="52"/>
      <c r="DX65" s="52"/>
      <c r="DY65" s="52"/>
      <c r="DZ65" s="52"/>
      <c r="EA65" s="52"/>
      <c r="EB65" s="52"/>
      <c r="EC65" s="52"/>
      <c r="ED65" s="52"/>
    </row>
    <row r="67" spans="1:13" ht="12.75">
      <c r="A67" s="9" t="s">
        <v>183</v>
      </c>
      <c r="C67" s="44">
        <f>N31</f>
        <v>0.4989548958333333</v>
      </c>
      <c r="D67" s="44">
        <f>Z31</f>
        <v>1.7754681902272655</v>
      </c>
      <c r="E67" s="44">
        <f>AL31</f>
        <v>6.696129068701675</v>
      </c>
      <c r="F67" s="44">
        <f>AX31</f>
        <v>12.736743149254094</v>
      </c>
      <c r="G67" s="44">
        <f>BJ31</f>
        <v>22.24864690493446</v>
      </c>
      <c r="H67" s="44">
        <f>BV31</f>
        <v>42.47121692361156</v>
      </c>
      <c r="I67" s="44">
        <f>CH31</f>
        <v>40.12793748280645</v>
      </c>
      <c r="J67" s="44">
        <f>CT31</f>
        <v>0</v>
      </c>
      <c r="K67" s="44">
        <f>DF31</f>
        <v>0</v>
      </c>
      <c r="L67" s="44">
        <f>DR31</f>
        <v>0</v>
      </c>
      <c r="M67" s="44">
        <f>ED31</f>
        <v>0</v>
      </c>
    </row>
    <row r="68" spans="1:13" ht="12.75">
      <c r="A68" s="9" t="s">
        <v>189</v>
      </c>
      <c r="C68" s="44">
        <f>N47</f>
        <v>0</v>
      </c>
      <c r="D68" s="44">
        <f>Z47</f>
        <v>0</v>
      </c>
      <c r="E68" s="44">
        <f>AL47</f>
        <v>0</v>
      </c>
      <c r="F68" s="44">
        <f>AX47</f>
        <v>9.030817446421782</v>
      </c>
      <c r="G68" s="44">
        <f>BJ47</f>
        <v>20.70461709387612</v>
      </c>
      <c r="H68" s="44">
        <f>BV47</f>
        <v>37.768333342429955</v>
      </c>
      <c r="I68" s="44">
        <f>CH47</f>
        <v>35.56247615119628</v>
      </c>
      <c r="J68" s="44">
        <f>CT47</f>
        <v>0</v>
      </c>
      <c r="K68" s="44">
        <f>DF47</f>
        <v>0</v>
      </c>
      <c r="L68" s="44">
        <f>DR47</f>
        <v>0</v>
      </c>
      <c r="M68" s="44">
        <f>ED47</f>
        <v>0</v>
      </c>
    </row>
    <row r="69" spans="3:13" ht="12.75">
      <c r="C69" s="44"/>
      <c r="D69" s="44"/>
      <c r="E69" s="44"/>
      <c r="F69" s="44"/>
      <c r="G69" s="44"/>
      <c r="H69" s="44"/>
      <c r="I69" s="44"/>
      <c r="J69" s="44"/>
      <c r="K69" s="44"/>
      <c r="L69" s="44"/>
      <c r="M69" s="44"/>
    </row>
    <row r="70" spans="1:13" ht="12.75">
      <c r="A70" s="9" t="s">
        <v>181</v>
      </c>
      <c r="C70" s="44">
        <f>N49</f>
        <v>0</v>
      </c>
      <c r="D70" s="44">
        <f>Z49</f>
        <v>0</v>
      </c>
      <c r="E70" s="44">
        <f>AL49</f>
        <v>0</v>
      </c>
      <c r="F70" s="44">
        <f>AX49</f>
        <v>346.47881419554227</v>
      </c>
      <c r="G70" s="44">
        <f>BJ49</f>
        <v>685.9461286392341</v>
      </c>
      <c r="H70" s="44">
        <f>BV49</f>
        <v>1150.6481260755863</v>
      </c>
      <c r="I70" s="44">
        <f>CH49</f>
        <v>1220.6989061306554</v>
      </c>
      <c r="J70" s="44">
        <f>CT49</f>
        <v>1220.6989061306554</v>
      </c>
      <c r="K70" s="44">
        <f>DF49</f>
        <v>1220.6989061306554</v>
      </c>
      <c r="L70" s="44">
        <f>DR49</f>
        <v>1220.6989061306554</v>
      </c>
      <c r="M70" s="44">
        <f>ED49</f>
        <v>1220.6989061306554</v>
      </c>
    </row>
    <row r="75" spans="3:21" ht="12.75">
      <c r="C75" s="220" t="s">
        <v>143</v>
      </c>
      <c r="D75" s="221"/>
      <c r="E75" s="221"/>
      <c r="F75" s="222"/>
      <c r="J75" s="223"/>
      <c r="K75" s="223"/>
      <c r="L75" s="223"/>
      <c r="M75" s="223"/>
      <c r="U75" s="139"/>
    </row>
    <row r="76" spans="4:13" ht="12.75">
      <c r="D76" s="47"/>
      <c r="J76" s="66"/>
      <c r="K76" s="47"/>
      <c r="L76" s="66"/>
      <c r="M76" s="66"/>
    </row>
    <row r="77" spans="3:33" ht="12.75">
      <c r="C77" s="145"/>
      <c r="D77" s="41" t="s">
        <v>89</v>
      </c>
      <c r="E77" s="41" t="s">
        <v>68</v>
      </c>
      <c r="F77" s="41" t="s">
        <v>13</v>
      </c>
      <c r="J77" s="66"/>
      <c r="K77" s="96"/>
      <c r="L77" s="96"/>
      <c r="M77" s="96"/>
      <c r="AB77" s="146"/>
      <c r="AF77" s="141"/>
      <c r="AG77" s="141"/>
    </row>
    <row r="78" spans="3:33" ht="12.75">
      <c r="C78" s="147">
        <v>2011</v>
      </c>
      <c r="D78" s="118">
        <f>SUM(C11:N11)</f>
        <v>10</v>
      </c>
      <c r="E78" s="45">
        <f>SUM(C13:N13)</f>
        <v>0.4989548958333333</v>
      </c>
      <c r="F78" s="139">
        <f>SUM(D78:E78)</f>
        <v>10.498954895833334</v>
      </c>
      <c r="J78" s="147"/>
      <c r="K78" s="118"/>
      <c r="L78" s="118"/>
      <c r="M78" s="199"/>
      <c r="U78" s="139"/>
      <c r="AB78" s="146"/>
      <c r="AF78" s="141"/>
      <c r="AG78" s="141"/>
    </row>
    <row r="79" spans="3:33" ht="12.75">
      <c r="C79" s="147">
        <v>2012</v>
      </c>
      <c r="D79" s="118">
        <f>SUM(O11:Z11)</f>
        <v>16.000000000000004</v>
      </c>
      <c r="E79" s="45">
        <f>SUM(O13:Z13)</f>
        <v>1.7754681902272655</v>
      </c>
      <c r="F79" s="139">
        <f aca="true" t="shared" si="42" ref="F79:F88">SUM(D79:E79)</f>
        <v>17.77546819022727</v>
      </c>
      <c r="J79" s="147"/>
      <c r="K79" s="118"/>
      <c r="L79" s="118"/>
      <c r="M79" s="199"/>
      <c r="AB79" s="146"/>
      <c r="AF79" s="146"/>
      <c r="AG79" s="146"/>
    </row>
    <row r="80" spans="3:16" ht="12" customHeight="1">
      <c r="C80" s="147">
        <v>2013</v>
      </c>
      <c r="D80" s="118">
        <f>SUM(AA11:AL11)</f>
        <v>97</v>
      </c>
      <c r="E80" s="45">
        <f>SUM(AA13:AL13)</f>
        <v>6.696129068701675</v>
      </c>
      <c r="F80" s="139">
        <f t="shared" si="42"/>
        <v>103.69612906870168</v>
      </c>
      <c r="J80" s="147"/>
      <c r="K80" s="118"/>
      <c r="L80" s="126"/>
      <c r="M80" s="199"/>
      <c r="N80" s="66"/>
      <c r="O80" s="66"/>
      <c r="P80" s="66"/>
    </row>
    <row r="81" spans="3:33" ht="12.75">
      <c r="C81" s="147">
        <v>2014</v>
      </c>
      <c r="D81" s="118">
        <f>SUM(AM11:AX11)</f>
        <v>341.2316000000001</v>
      </c>
      <c r="E81" s="45">
        <f>SUM(AM13:AX13)</f>
        <v>21.767560595675878</v>
      </c>
      <c r="F81" s="139">
        <f t="shared" si="42"/>
        <v>362.999160595676</v>
      </c>
      <c r="J81" s="147"/>
      <c r="K81" s="118"/>
      <c r="L81" s="118"/>
      <c r="M81" s="199"/>
      <c r="N81" s="66"/>
      <c r="O81" s="66"/>
      <c r="P81" s="66"/>
      <c r="AB81" s="141"/>
      <c r="AF81" s="141"/>
      <c r="AG81" s="141"/>
    </row>
    <row r="82" spans="3:21" ht="12.75" customHeight="1">
      <c r="C82" s="147">
        <v>2015</v>
      </c>
      <c r="D82" s="118">
        <f>SUM(AY11:BJ11)</f>
        <v>441.9999999999999</v>
      </c>
      <c r="E82" s="45">
        <f>SUM(AY13:BJ13)</f>
        <v>42.953263998810584</v>
      </c>
      <c r="F82" s="139">
        <f t="shared" si="42"/>
        <v>484.9532639988105</v>
      </c>
      <c r="J82" s="147"/>
      <c r="K82" s="118"/>
      <c r="L82" s="118"/>
      <c r="M82" s="199"/>
      <c r="N82" s="112"/>
      <c r="O82" s="112"/>
      <c r="P82" s="112"/>
      <c r="U82" s="139"/>
    </row>
    <row r="83" spans="3:16" ht="12.75">
      <c r="C83" s="147">
        <v>2016</v>
      </c>
      <c r="D83" s="118">
        <f>SUM(BK11:BV11)</f>
        <v>594</v>
      </c>
      <c r="E83" s="45">
        <f>SUM(BK13:BV13)</f>
        <v>80.23955026604153</v>
      </c>
      <c r="F83" s="139">
        <f t="shared" si="42"/>
        <v>674.2395502660415</v>
      </c>
      <c r="J83" s="147"/>
      <c r="K83" s="118"/>
      <c r="L83" s="118"/>
      <c r="M83" s="199"/>
      <c r="N83" s="112"/>
      <c r="O83" s="112"/>
      <c r="P83" s="112"/>
    </row>
    <row r="84" spans="3:21" ht="12.75">
      <c r="C84" s="148">
        <v>2017</v>
      </c>
      <c r="D84" s="118">
        <f>SUM(BW11:CH11)</f>
        <v>13.999999999999998</v>
      </c>
      <c r="E84" s="45">
        <f>SUM(BW13:CH13)</f>
        <v>75.69041363400275</v>
      </c>
      <c r="F84" s="139">
        <f t="shared" si="42"/>
        <v>89.69041363400275</v>
      </c>
      <c r="J84" s="147"/>
      <c r="K84" s="118"/>
      <c r="L84" s="118"/>
      <c r="M84" s="199"/>
      <c r="N84" s="112"/>
      <c r="O84" s="112"/>
      <c r="P84" s="112"/>
      <c r="U84" s="141"/>
    </row>
    <row r="85" spans="3:16" ht="12.75">
      <c r="C85" s="148">
        <v>2018</v>
      </c>
      <c r="D85" s="118">
        <f>SUM(CI11:CT11)</f>
        <v>0</v>
      </c>
      <c r="E85" s="45">
        <f>SUM(CI13:CT13)</f>
        <v>0</v>
      </c>
      <c r="F85" s="139">
        <f t="shared" si="42"/>
        <v>0</v>
      </c>
      <c r="J85" s="147"/>
      <c r="K85" s="118"/>
      <c r="L85" s="126"/>
      <c r="M85" s="199"/>
      <c r="N85" s="112"/>
      <c r="O85" s="112"/>
      <c r="P85" s="112"/>
    </row>
    <row r="86" spans="3:33" ht="12.75">
      <c r="C86" s="148">
        <v>2019</v>
      </c>
      <c r="D86" s="118">
        <f>SUM(CU11:DF11)</f>
        <v>0</v>
      </c>
      <c r="E86" s="45">
        <f>SUM(CU13:DF13)</f>
        <v>0</v>
      </c>
      <c r="F86" s="139">
        <f t="shared" si="42"/>
        <v>0</v>
      </c>
      <c r="G86" s="149"/>
      <c r="H86" s="149"/>
      <c r="I86" s="149"/>
      <c r="J86" s="147"/>
      <c r="K86" s="118"/>
      <c r="L86" s="126"/>
      <c r="M86" s="199"/>
      <c r="N86" s="112"/>
      <c r="O86" s="112"/>
      <c r="P86" s="112"/>
      <c r="AB86" s="141"/>
      <c r="AF86" s="141"/>
      <c r="AG86" s="141"/>
    </row>
    <row r="87" spans="3:16" ht="12.75" customHeight="1">
      <c r="C87" s="148">
        <v>2020</v>
      </c>
      <c r="D87" s="28">
        <f>SUM(DG11:DR11)</f>
        <v>0</v>
      </c>
      <c r="E87" s="139">
        <f>SUM(DG13:DR13)</f>
        <v>0</v>
      </c>
      <c r="F87" s="139">
        <f t="shared" si="42"/>
        <v>0</v>
      </c>
      <c r="J87" s="147"/>
      <c r="K87" s="118"/>
      <c r="L87" s="199"/>
      <c r="M87" s="199"/>
      <c r="N87" s="112"/>
      <c r="O87" s="112"/>
      <c r="P87" s="112"/>
    </row>
    <row r="88" spans="3:16" ht="12.75">
      <c r="C88" s="148">
        <v>2021</v>
      </c>
      <c r="D88" s="28">
        <f>SUM(DS11:ED11)</f>
        <v>0</v>
      </c>
      <c r="E88" s="139">
        <f>SUM(DS13:ED13)</f>
        <v>0</v>
      </c>
      <c r="F88" s="139">
        <f t="shared" si="42"/>
        <v>0</v>
      </c>
      <c r="J88" s="147"/>
      <c r="K88" s="118"/>
      <c r="L88" s="199"/>
      <c r="M88" s="199"/>
      <c r="N88" s="112"/>
      <c r="O88" s="112"/>
      <c r="P88" s="112"/>
    </row>
    <row r="89" spans="3:16" ht="12.75">
      <c r="C89" s="150" t="s">
        <v>172</v>
      </c>
      <c r="D89" s="151">
        <f>SUM(D78:D88)</f>
        <v>1514.2316</v>
      </c>
      <c r="E89" s="152">
        <f>SUM(E78:E88)</f>
        <v>229.62134064929302</v>
      </c>
      <c r="F89" s="152">
        <f>SUM(D89:E89)</f>
        <v>1743.852940649293</v>
      </c>
      <c r="J89" s="147"/>
      <c r="K89" s="118"/>
      <c r="L89" s="126"/>
      <c r="M89" s="126"/>
      <c r="N89" s="66"/>
      <c r="O89" s="66"/>
      <c r="P89" s="66"/>
    </row>
    <row r="90" spans="3:13" ht="12.75">
      <c r="C90" s="153" t="s">
        <v>173</v>
      </c>
      <c r="D90" s="153"/>
      <c r="E90" s="153"/>
      <c r="F90" s="152">
        <f>'III. Input Tab'!M86</f>
        <v>12.2065471552</v>
      </c>
      <c r="G90" s="197"/>
      <c r="J90" s="66"/>
      <c r="K90" s="66"/>
      <c r="L90" s="66"/>
      <c r="M90" s="126"/>
    </row>
    <row r="91" spans="3:13" ht="12.75">
      <c r="C91" s="153" t="s">
        <v>174</v>
      </c>
      <c r="D91" s="153"/>
      <c r="E91" s="153"/>
      <c r="F91" s="152">
        <f>F89-F90</f>
        <v>1731.646393494093</v>
      </c>
      <c r="J91" s="66"/>
      <c r="K91" s="66"/>
      <c r="L91" s="66"/>
      <c r="M91" s="126"/>
    </row>
    <row r="92" spans="10:13" ht="12.75">
      <c r="J92" s="66"/>
      <c r="K92" s="66"/>
      <c r="L92" s="66"/>
      <c r="M92" s="66"/>
    </row>
    <row r="96" ht="12.75">
      <c r="D96" s="11"/>
    </row>
  </sheetData>
  <sheetProtection password="9F54" sheet="1"/>
  <mergeCells count="2">
    <mergeCell ref="C75:F75"/>
    <mergeCell ref="J75:M75"/>
  </mergeCells>
  <conditionalFormatting sqref="AM1:CT1">
    <cfRule type="cellIs" priority="7" dxfId="34" operator="lessThan" stopIfTrue="1">
      <formula>0</formula>
    </cfRule>
    <cfRule type="cellIs" priority="8" dxfId="33" operator="greaterThan" stopIfTrue="1">
      <formula>0</formula>
    </cfRule>
  </conditionalFormatting>
  <printOptions/>
  <pageMargins left="0.25" right="0.25" top="1" bottom="1" header="0.5" footer="0.5"/>
  <pageSetup fitToWidth="2" fitToHeight="1" horizontalDpi="600" verticalDpi="600" orientation="landscape" paperSize="5" scale="36" r:id="rId1"/>
</worksheet>
</file>

<file path=xl/worksheets/sheet6.xml><?xml version="1.0" encoding="utf-8"?>
<worksheet xmlns="http://schemas.openxmlformats.org/spreadsheetml/2006/main" xmlns:r="http://schemas.openxmlformats.org/officeDocument/2006/relationships">
  <sheetPr codeName="Sheet11"/>
  <dimension ref="A1:AL91"/>
  <sheetViews>
    <sheetView zoomScale="90" zoomScaleNormal="90" zoomScalePageLayoutView="0" workbookViewId="0" topLeftCell="A1">
      <selection activeCell="C35" sqref="C35"/>
    </sheetView>
  </sheetViews>
  <sheetFormatPr defaultColWidth="9.140625" defaultRowHeight="12.75" outlineLevelRow="1"/>
  <cols>
    <col min="1" max="1" width="30.00390625" style="27" customWidth="1"/>
    <col min="2" max="2" width="25.140625" style="27" customWidth="1"/>
    <col min="3" max="38" width="10.7109375" style="27" customWidth="1"/>
    <col min="39" max="16384" width="9.140625" style="27" customWidth="1"/>
  </cols>
  <sheetData>
    <row r="1" spans="1:3" ht="15">
      <c r="A1" s="72" t="s">
        <v>202</v>
      </c>
      <c r="C1" s="133"/>
    </row>
    <row r="2" ht="12.75">
      <c r="A2" s="72" t="s">
        <v>211</v>
      </c>
    </row>
    <row r="3" ht="12.75">
      <c r="A3" s="11" t="s">
        <v>80</v>
      </c>
    </row>
    <row r="6" spans="3:38" ht="12.75">
      <c r="C6" s="157">
        <v>1</v>
      </c>
      <c r="D6" s="157">
        <f>C6+1</f>
        <v>2</v>
      </c>
      <c r="E6" s="157">
        <f aca="true" t="shared" si="0" ref="E6:AL6">D6+1</f>
        <v>3</v>
      </c>
      <c r="F6" s="157">
        <f t="shared" si="0"/>
        <v>4</v>
      </c>
      <c r="G6" s="157">
        <f t="shared" si="0"/>
        <v>5</v>
      </c>
      <c r="H6" s="157">
        <f t="shared" si="0"/>
        <v>6</v>
      </c>
      <c r="I6" s="157">
        <f t="shared" si="0"/>
        <v>7</v>
      </c>
      <c r="J6" s="157">
        <f t="shared" si="0"/>
        <v>8</v>
      </c>
      <c r="K6" s="157">
        <f t="shared" si="0"/>
        <v>9</v>
      </c>
      <c r="L6" s="157">
        <f t="shared" si="0"/>
        <v>10</v>
      </c>
      <c r="M6" s="157">
        <f t="shared" si="0"/>
        <v>11</v>
      </c>
      <c r="N6" s="157">
        <f t="shared" si="0"/>
        <v>12</v>
      </c>
      <c r="O6" s="157">
        <f t="shared" si="0"/>
        <v>13</v>
      </c>
      <c r="P6" s="157">
        <f t="shared" si="0"/>
        <v>14</v>
      </c>
      <c r="Q6" s="157">
        <f t="shared" si="0"/>
        <v>15</v>
      </c>
      <c r="R6" s="157">
        <f t="shared" si="0"/>
        <v>16</v>
      </c>
      <c r="S6" s="157">
        <f t="shared" si="0"/>
        <v>17</v>
      </c>
      <c r="T6" s="157">
        <f t="shared" si="0"/>
        <v>18</v>
      </c>
      <c r="U6" s="157">
        <f t="shared" si="0"/>
        <v>19</v>
      </c>
      <c r="V6" s="157">
        <f t="shared" si="0"/>
        <v>20</v>
      </c>
      <c r="W6" s="157">
        <f t="shared" si="0"/>
        <v>21</v>
      </c>
      <c r="X6" s="157">
        <f t="shared" si="0"/>
        <v>22</v>
      </c>
      <c r="Y6" s="157">
        <f t="shared" si="0"/>
        <v>23</v>
      </c>
      <c r="Z6" s="157">
        <f t="shared" si="0"/>
        <v>24</v>
      </c>
      <c r="AA6" s="157">
        <f t="shared" si="0"/>
        <v>25</v>
      </c>
      <c r="AB6" s="157">
        <f t="shared" si="0"/>
        <v>26</v>
      </c>
      <c r="AC6" s="157">
        <f t="shared" si="0"/>
        <v>27</v>
      </c>
      <c r="AD6" s="157">
        <f t="shared" si="0"/>
        <v>28</v>
      </c>
      <c r="AE6" s="157">
        <f t="shared" si="0"/>
        <v>29</v>
      </c>
      <c r="AF6" s="157">
        <f t="shared" si="0"/>
        <v>30</v>
      </c>
      <c r="AG6" s="157">
        <f t="shared" si="0"/>
        <v>31</v>
      </c>
      <c r="AH6" s="157">
        <f t="shared" si="0"/>
        <v>32</v>
      </c>
      <c r="AI6" s="157">
        <f t="shared" si="0"/>
        <v>33</v>
      </c>
      <c r="AJ6" s="157">
        <f t="shared" si="0"/>
        <v>34</v>
      </c>
      <c r="AK6" s="157">
        <f t="shared" si="0"/>
        <v>35</v>
      </c>
      <c r="AL6" s="157">
        <f t="shared" si="0"/>
        <v>36</v>
      </c>
    </row>
    <row r="7" spans="3:38" ht="12.75">
      <c r="C7" s="156">
        <f>'III. Input Tab'!E10</f>
        <v>2017</v>
      </c>
      <c r="D7" s="156">
        <f>C7+1</f>
        <v>2018</v>
      </c>
      <c r="E7" s="156">
        <f aca="true" t="shared" si="1" ref="E7:AL7">D7+1</f>
        <v>2019</v>
      </c>
      <c r="F7" s="156">
        <f t="shared" si="1"/>
        <v>2020</v>
      </c>
      <c r="G7" s="156">
        <f t="shared" si="1"/>
        <v>2021</v>
      </c>
      <c r="H7" s="156">
        <f t="shared" si="1"/>
        <v>2022</v>
      </c>
      <c r="I7" s="156">
        <f t="shared" si="1"/>
        <v>2023</v>
      </c>
      <c r="J7" s="156">
        <f t="shared" si="1"/>
        <v>2024</v>
      </c>
      <c r="K7" s="156">
        <f t="shared" si="1"/>
        <v>2025</v>
      </c>
      <c r="L7" s="156">
        <f t="shared" si="1"/>
        <v>2026</v>
      </c>
      <c r="M7" s="156">
        <f t="shared" si="1"/>
        <v>2027</v>
      </c>
      <c r="N7" s="156">
        <f t="shared" si="1"/>
        <v>2028</v>
      </c>
      <c r="O7" s="156">
        <f t="shared" si="1"/>
        <v>2029</v>
      </c>
      <c r="P7" s="156">
        <f t="shared" si="1"/>
        <v>2030</v>
      </c>
      <c r="Q7" s="156">
        <f t="shared" si="1"/>
        <v>2031</v>
      </c>
      <c r="R7" s="156">
        <f t="shared" si="1"/>
        <v>2032</v>
      </c>
      <c r="S7" s="156">
        <f t="shared" si="1"/>
        <v>2033</v>
      </c>
      <c r="T7" s="156">
        <f t="shared" si="1"/>
        <v>2034</v>
      </c>
      <c r="U7" s="156">
        <f t="shared" si="1"/>
        <v>2035</v>
      </c>
      <c r="V7" s="156">
        <f t="shared" si="1"/>
        <v>2036</v>
      </c>
      <c r="W7" s="156">
        <f t="shared" si="1"/>
        <v>2037</v>
      </c>
      <c r="X7" s="156">
        <f t="shared" si="1"/>
        <v>2038</v>
      </c>
      <c r="Y7" s="156">
        <f t="shared" si="1"/>
        <v>2039</v>
      </c>
      <c r="Z7" s="156">
        <f t="shared" si="1"/>
        <v>2040</v>
      </c>
      <c r="AA7" s="156">
        <f t="shared" si="1"/>
        <v>2041</v>
      </c>
      <c r="AB7" s="156">
        <f t="shared" si="1"/>
        <v>2042</v>
      </c>
      <c r="AC7" s="156">
        <f t="shared" si="1"/>
        <v>2043</v>
      </c>
      <c r="AD7" s="156">
        <f t="shared" si="1"/>
        <v>2044</v>
      </c>
      <c r="AE7" s="156">
        <f t="shared" si="1"/>
        <v>2045</v>
      </c>
      <c r="AF7" s="156">
        <f t="shared" si="1"/>
        <v>2046</v>
      </c>
      <c r="AG7" s="156">
        <f t="shared" si="1"/>
        <v>2047</v>
      </c>
      <c r="AH7" s="156">
        <f t="shared" si="1"/>
        <v>2048</v>
      </c>
      <c r="AI7" s="156">
        <f t="shared" si="1"/>
        <v>2049</v>
      </c>
      <c r="AJ7" s="156">
        <f t="shared" si="1"/>
        <v>2050</v>
      </c>
      <c r="AK7" s="156">
        <f t="shared" si="1"/>
        <v>2051</v>
      </c>
      <c r="AL7" s="156">
        <f t="shared" si="1"/>
        <v>2052</v>
      </c>
    </row>
    <row r="8" spans="1:38" ht="12.75">
      <c r="A8" s="172"/>
      <c r="B8" s="173"/>
      <c r="C8" s="173"/>
      <c r="D8" s="173"/>
      <c r="E8" s="173"/>
      <c r="F8" s="173"/>
      <c r="G8" s="173"/>
      <c r="H8" s="173"/>
      <c r="I8" s="173"/>
      <c r="J8" s="173"/>
      <c r="K8" s="173"/>
      <c r="L8" s="173"/>
      <c r="M8" s="173"/>
      <c r="N8" s="173"/>
      <c r="O8" s="173"/>
      <c r="P8" s="173"/>
      <c r="Q8" s="173"/>
      <c r="R8" s="173"/>
      <c r="S8" s="173"/>
      <c r="T8" s="173"/>
      <c r="U8" s="173"/>
      <c r="V8" s="173"/>
      <c r="W8" s="173"/>
      <c r="X8" s="173"/>
      <c r="Y8" s="173"/>
      <c r="Z8" s="173"/>
      <c r="AA8" s="173"/>
      <c r="AB8" s="173"/>
      <c r="AC8" s="173"/>
      <c r="AD8" s="173"/>
      <c r="AE8" s="173"/>
      <c r="AF8" s="173"/>
      <c r="AG8" s="173"/>
      <c r="AH8" s="173"/>
      <c r="AI8" s="173"/>
      <c r="AJ8" s="173"/>
      <c r="AK8" s="173"/>
      <c r="AL8" s="173"/>
    </row>
    <row r="9" spans="4:37" s="9" customFormat="1" ht="12.75" outlineLevel="1">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8"/>
    </row>
    <row r="10" spans="3:38" s="9" customFormat="1" ht="12.75" outlineLevel="1">
      <c r="C10" s="159">
        <f>C16</f>
        <v>1</v>
      </c>
      <c r="D10" s="159">
        <f aca="true" t="shared" si="2" ref="D10:AL10">D16</f>
        <v>2</v>
      </c>
      <c r="E10" s="159">
        <f t="shared" si="2"/>
        <v>3</v>
      </c>
      <c r="F10" s="159">
        <f t="shared" si="2"/>
        <v>4</v>
      </c>
      <c r="G10" s="159">
        <f>G16</f>
        <v>5</v>
      </c>
      <c r="H10" s="159">
        <f t="shared" si="2"/>
        <v>6</v>
      </c>
      <c r="I10" s="159">
        <f t="shared" si="2"/>
        <v>7</v>
      </c>
      <c r="J10" s="159">
        <f t="shared" si="2"/>
        <v>8</v>
      </c>
      <c r="K10" s="159">
        <f t="shared" si="2"/>
        <v>9</v>
      </c>
      <c r="L10" s="159">
        <f t="shared" si="2"/>
        <v>10</v>
      </c>
      <c r="M10" s="159">
        <f t="shared" si="2"/>
        <v>11</v>
      </c>
      <c r="N10" s="159">
        <f t="shared" si="2"/>
        <v>12</v>
      </c>
      <c r="O10" s="159">
        <f t="shared" si="2"/>
        <v>13</v>
      </c>
      <c r="P10" s="159">
        <f t="shared" si="2"/>
        <v>14</v>
      </c>
      <c r="Q10" s="159">
        <f t="shared" si="2"/>
        <v>15</v>
      </c>
      <c r="R10" s="159">
        <f t="shared" si="2"/>
        <v>16</v>
      </c>
      <c r="S10" s="159">
        <f t="shared" si="2"/>
        <v>17</v>
      </c>
      <c r="T10" s="159">
        <f t="shared" si="2"/>
        <v>18</v>
      </c>
      <c r="U10" s="159">
        <f t="shared" si="2"/>
        <v>19</v>
      </c>
      <c r="V10" s="159">
        <f t="shared" si="2"/>
        <v>20</v>
      </c>
      <c r="W10" s="159">
        <f t="shared" si="2"/>
        <v>21</v>
      </c>
      <c r="X10" s="159">
        <f t="shared" si="2"/>
        <v>22</v>
      </c>
      <c r="Y10" s="159">
        <f t="shared" si="2"/>
        <v>23</v>
      </c>
      <c r="Z10" s="159">
        <f t="shared" si="2"/>
        <v>24</v>
      </c>
      <c r="AA10" s="159">
        <f t="shared" si="2"/>
        <v>25</v>
      </c>
      <c r="AB10" s="159">
        <f t="shared" si="2"/>
        <v>26</v>
      </c>
      <c r="AC10" s="159">
        <f t="shared" si="2"/>
        <v>27</v>
      </c>
      <c r="AD10" s="159">
        <f t="shared" si="2"/>
        <v>28</v>
      </c>
      <c r="AE10" s="159">
        <f t="shared" si="2"/>
        <v>29</v>
      </c>
      <c r="AF10" s="159">
        <f t="shared" si="2"/>
        <v>30</v>
      </c>
      <c r="AG10" s="159">
        <f t="shared" si="2"/>
        <v>31</v>
      </c>
      <c r="AH10" s="159">
        <f t="shared" si="2"/>
        <v>32</v>
      </c>
      <c r="AI10" s="159">
        <f t="shared" si="2"/>
        <v>33</v>
      </c>
      <c r="AJ10" s="159">
        <f t="shared" si="2"/>
        <v>34</v>
      </c>
      <c r="AK10" s="159">
        <f t="shared" si="2"/>
        <v>35</v>
      </c>
      <c r="AL10" s="159">
        <f t="shared" si="2"/>
        <v>36</v>
      </c>
    </row>
    <row r="11" spans="1:38" s="9" customFormat="1" ht="12.75" outlineLevel="1">
      <c r="A11" s="9" t="s">
        <v>105</v>
      </c>
      <c r="B11" s="134"/>
      <c r="C11" s="160">
        <f>HLOOKUP(C10,'III. Input Tab'!C18:AR31,12)</f>
        <v>9.27406089888473</v>
      </c>
      <c r="D11" s="160">
        <f>HLOOKUP(D10,'III. Input Tab'!D18:AS31,12)</f>
        <v>12.674549895142471</v>
      </c>
      <c r="E11" s="160">
        <f>HLOOKUP(E10,'III. Input Tab'!E18:AT31,12)</f>
        <v>19.9251451863059</v>
      </c>
      <c r="F11" s="160">
        <f>HLOOKUP(F10,'III. Input Tab'!F18:AU31,12)</f>
        <v>13.316198983584057</v>
      </c>
      <c r="G11" s="160">
        <f>HLOOKUP(G10,'III. Input Tab'!G18:AV31,12)</f>
        <v>20.933855661362635</v>
      </c>
      <c r="H11" s="160">
        <f>HLOOKUP(H10,'III. Input Tab'!H18:AW31,12)</f>
        <v>14.26341459511327</v>
      </c>
      <c r="I11" s="160">
        <f>HLOOKUP(I10,'III. Input Tab'!I18:AX31,12)</f>
        <v>14.340089846056197</v>
      </c>
      <c r="J11" s="160">
        <f>HLOOKUP(J10,'III. Input Tab'!J18:AY31,12)</f>
        <v>14.6985920922076</v>
      </c>
      <c r="K11" s="160">
        <f>HLOOKUP(K10,'III. Input Tab'!K18:AZ31,12)</f>
        <v>15.066056894512787</v>
      </c>
      <c r="L11" s="160">
        <f>HLOOKUP(L10,'III. Input Tab'!L18:BA31,12)</f>
        <v>24.98095013339704</v>
      </c>
      <c r="M11" s="160">
        <f>HLOOKUP(M10,'III. Input Tab'!M18:BB31,12)</f>
        <v>17.422119401475022</v>
      </c>
      <c r="N11" s="160">
        <f>HLOOKUP(N10,'III. Input Tab'!N18:BC31,12)</f>
        <v>17.857672386511897</v>
      </c>
      <c r="O11" s="160">
        <f>HLOOKUP(O10,'III. Input Tab'!O18:BD31,12)</f>
        <v>18.30411419617469</v>
      </c>
      <c r="P11" s="160">
        <f>HLOOKUP(P10,'III. Input Tab'!P18:BE31,12)</f>
        <v>18.761717051079057</v>
      </c>
      <c r="Q11" s="160">
        <f>HLOOKUP(Q10,'III. Input Tab'!Q18:BF31,12)</f>
        <v>28.555858040916327</v>
      </c>
      <c r="R11" s="160">
        <f>HLOOKUP(R10,'III. Input Tab'!R18:BG31,12)</f>
        <v>19.711528976789932</v>
      </c>
      <c r="S11" s="160">
        <f>HLOOKUP(S10,'III. Input Tab'!S18:BH31,12)</f>
        <v>20.20431720120968</v>
      </c>
      <c r="T11" s="160">
        <f>HLOOKUP(T10,'III. Input Tab'!T18:BI31,12)</f>
        <v>20.709425131239918</v>
      </c>
      <c r="U11" s="160">
        <f>HLOOKUP(U10,'III. Input Tab'!U18:BJ31,12)</f>
        <v>21.227160759520913</v>
      </c>
      <c r="V11" s="160">
        <f>HLOOKUP(V10,'III. Input Tab'!V18:BK31,12)</f>
        <v>32.30833231363151</v>
      </c>
      <c r="W11" s="160">
        <f>HLOOKUP(W10,'III. Input Tab'!W18:BL31,12)</f>
        <v>22.301785772971655</v>
      </c>
      <c r="X11" s="160">
        <f>HLOOKUP(X10,'III. Input Tab'!X18:BM31,12)</f>
        <v>22.859330417295947</v>
      </c>
      <c r="Y11" s="160">
        <f>HLOOKUP(Y10,'III. Input Tab'!Y18:BN31,12)</f>
        <v>23.430813677728345</v>
      </c>
      <c r="Z11" s="160">
        <f>HLOOKUP(Z10,'III. Input Tab'!Z18:BO31,12)</f>
        <v>24.016584019671548</v>
      </c>
      <c r="AA11" s="160">
        <f>HLOOKUP(AA10,'III. Input Tab'!AA18:BP31,12)</f>
        <v>36.55391252444224</v>
      </c>
      <c r="AB11" s="160">
        <f>HLOOKUP(AB10,'III. Input Tab'!AB18:BQ31,12)</f>
        <v>25.232423585667412</v>
      </c>
      <c r="AC11" s="160">
        <f>HLOOKUP(AC10,'III. Input Tab'!AC18:BR31,12)</f>
        <v>25.863234175309096</v>
      </c>
      <c r="AD11" s="160">
        <f>HLOOKUP(AD10,'III. Input Tab'!AD18:BS31,12)</f>
        <v>26.979946977051544</v>
      </c>
      <c r="AE11" s="160">
        <f>HLOOKUP(AE10,'III. Input Tab'!AE18:BT31,12)</f>
        <v>27.172560405434112</v>
      </c>
      <c r="AF11" s="160">
        <f>HLOOKUP(AF10,'III. Input Tab'!AF18:BU31,12)</f>
        <v>41.35739684343942</v>
      </c>
      <c r="AG11" s="160">
        <f>HLOOKUP(AG10,'III. Input Tab'!AG18:BV31,12)</f>
        <v>28.548171275959216</v>
      </c>
      <c r="AH11" s="160">
        <f>HLOOKUP(AH10,'III. Input Tab'!AH18:BW31,12)</f>
        <v>29.26187555785819</v>
      </c>
      <c r="AI11" s="160">
        <f>HLOOKUP(AI10,'III. Input Tab'!AI18:BX31,12)</f>
        <v>29.993422446804647</v>
      </c>
      <c r="AJ11" s="160">
        <f>HLOOKUP(AJ10,'III. Input Tab'!AJ18:BY31,12)</f>
        <v>30.743258007974756</v>
      </c>
      <c r="AK11" s="160">
        <f>HLOOKUP(AK10,'III. Input Tab'!AK18:BZ31,12)</f>
        <v>46.792098452444144</v>
      </c>
      <c r="AL11" s="160">
        <f>HLOOKUP(AL10,'III. Input Tab'!AL18:CA31,12)</f>
        <v>32.29963544462848</v>
      </c>
    </row>
    <row r="12" spans="1:38" s="9" customFormat="1" ht="12.75" outlineLevel="1">
      <c r="A12" s="9" t="s">
        <v>206</v>
      </c>
      <c r="B12" s="134"/>
      <c r="C12" s="161">
        <f>HLOOKUP(C10,'III. Input Tab'!C18:AR31,14)</f>
        <v>8.90005201391314</v>
      </c>
      <c r="D12" s="161">
        <f>HLOOKUP(D10,'III. Input Tab'!D18:AS31,14)</f>
        <v>11.242421625751671</v>
      </c>
      <c r="E12" s="161">
        <f>HLOOKUP(E10,'III. Input Tab'!E18:AT31,14)</f>
        <v>13.99407434211984</v>
      </c>
      <c r="F12" s="161">
        <f>HLOOKUP(F10,'III. Input Tab'!F18:AU31,14)</f>
        <v>11.778874962214575</v>
      </c>
      <c r="G12" s="161">
        <f>HLOOKUP(G10,'III. Input Tab'!G18:AV31,14)</f>
        <v>14.721509198555546</v>
      </c>
      <c r="H12" s="161">
        <f>HLOOKUP(H10,'III. Input Tab'!H18:AW31,14)</f>
        <v>12.395782008395997</v>
      </c>
      <c r="I12" s="161">
        <f>HLOOKUP(I10,'III. Input Tab'!I18:AX31,14)</f>
        <v>12.632389246491092</v>
      </c>
      <c r="J12" s="161">
        <f>HLOOKUP(J10,'III. Input Tab'!J18:AY31,14)</f>
        <v>12.985123606826882</v>
      </c>
      <c r="K12" s="161">
        <f>HLOOKUP(K10,'III. Input Tab'!K18:AZ31,14)</f>
        <v>13.291747273980882</v>
      </c>
      <c r="L12" s="161">
        <f>HLOOKUP(L10,'III. Input Tab'!L18:BA31,14)</f>
        <v>17.054086662300005</v>
      </c>
      <c r="M12" s="161">
        <f>HLOOKUP(M10,'III. Input Tab'!M18:BB31,14)</f>
        <v>14.472858031780204</v>
      </c>
      <c r="N12" s="161">
        <f>HLOOKUP(N10,'III. Input Tab'!N18:BC31,14)</f>
        <v>14.815573044834034</v>
      </c>
      <c r="O12" s="161">
        <f>HLOOKUP(O10,'III. Input Tab'!O18:BD31,14)</f>
        <v>15.166473804459399</v>
      </c>
      <c r="P12" s="161">
        <f>HLOOKUP(P10,'III. Input Tab'!P18:BE31,14)</f>
        <v>15.525757311745483</v>
      </c>
      <c r="Q12" s="161">
        <f>HLOOKUP(Q10,'III. Input Tab'!Q18:BF31,14)</f>
        <v>19.23779843861332</v>
      </c>
      <c r="R12" s="161">
        <f>HLOOKUP(R10,'III. Input Tab'!R18:BG31,14)</f>
        <v>16.270284550782602</v>
      </c>
      <c r="S12" s="161">
        <f>HLOOKUP(S10,'III. Input Tab'!S18:BH31,14)</f>
        <v>16.65594661342515</v>
      </c>
      <c r="T12" s="161">
        <f>HLOOKUP(T10,'III. Input Tab'!T18:BI31,14)</f>
        <v>17.050828326611224</v>
      </c>
      <c r="U12" s="161">
        <f>HLOOKUP(U10,'III. Input Tab'!U18:BJ31,14)</f>
        <v>17.455151743583958</v>
      </c>
      <c r="V12" s="161">
        <f>HLOOKUP(V10,'III. Input Tab'!V18:BK31,14)</f>
        <v>21.652769209304566</v>
      </c>
      <c r="W12" s="161">
        <f>HLOOKUP(W10,'III. Input Tab'!W18:BL31,14)</f>
        <v>18.293038945904364</v>
      </c>
      <c r="X12" s="161">
        <f>HLOOKUP(X10,'III. Input Tab'!X18:BM31,14)</f>
        <v>18.727074278560114</v>
      </c>
      <c r="Y12" s="161">
        <f>HLOOKUP(Y10,'III. Input Tab'!Y18:BN31,14)</f>
        <v>19.171494681712414</v>
      </c>
      <c r="Z12" s="161">
        <f>HLOOKUP(Z10,'III. Input Tab'!Z18:BO31,14)</f>
        <v>19.626550465867297</v>
      </c>
      <c r="AA12" s="161">
        <f>HLOOKUP(AA10,'III. Input Tab'!AA18:BP31,14)</f>
        <v>24.373322309675206</v>
      </c>
      <c r="AB12" s="161">
        <f>HLOOKUP(AB10,'III. Input Tab'!AB18:BQ31,14)</f>
        <v>20.56959992445589</v>
      </c>
      <c r="AC12" s="161">
        <f>HLOOKUP(AC10,'III. Input Tab'!AC18:BR31,14)</f>
        <v>21.148220145444494</v>
      </c>
      <c r="AD12" s="161">
        <f>HLOOKUP(AD10,'III. Input Tab'!AD18:BS31,14)</f>
        <v>21.652375647144144</v>
      </c>
      <c r="AE12" s="161">
        <f>HLOOKUP(AE10,'III. Input Tab'!AE18:BT31,14)</f>
        <v>22.070554363616292</v>
      </c>
      <c r="AF12" s="161">
        <f>HLOOKUP(AF10,'III. Input Tab'!AF18:BU31,14)</f>
        <v>27.43838929193497</v>
      </c>
      <c r="AG12" s="161">
        <f>HLOOKUP(AG10,'III. Input Tab'!AG18:BV31,14)</f>
        <v>23.132070790848687</v>
      </c>
      <c r="AH12" s="161">
        <f>HLOOKUP(AH10,'III. Input Tab'!AH18:BW31,14)</f>
        <v>23.681981399212724</v>
      </c>
      <c r="AI12" s="161">
        <f>HLOOKUP(AI10,'III. Input Tab'!AI18:BX31,14)</f>
        <v>24.245071949557722</v>
      </c>
      <c r="AJ12" s="161">
        <f>HLOOKUP(AJ10,'III. Input Tab'!AJ18:BY31,14)</f>
        <v>24.821660583968637</v>
      </c>
      <c r="AK12" s="161">
        <f>HLOOKUP(AK10,'III. Input Tab'!AK18:BZ31,14)</f>
        <v>30.891890189588025</v>
      </c>
      <c r="AL12" s="161">
        <f>HLOOKUP(AL10,'III. Input Tab'!AL18:CA31,14)</f>
        <v>26.016643494060215</v>
      </c>
    </row>
    <row r="13" ht="12.75" outlineLevel="1"/>
    <row r="14" ht="12.75" outlineLevel="1">
      <c r="C14" s="162"/>
    </row>
    <row r="15" ht="12.75">
      <c r="C15" s="163"/>
    </row>
    <row r="16" spans="1:38" ht="12.75">
      <c r="A16" s="164"/>
      <c r="B16" s="164"/>
      <c r="C16" s="159">
        <v>1</v>
      </c>
      <c r="D16" s="159">
        <f>C16+1</f>
        <v>2</v>
      </c>
      <c r="E16" s="159">
        <f aca="true" t="shared" si="3" ref="E16:AK16">D16+1</f>
        <v>3</v>
      </c>
      <c r="F16" s="159">
        <f t="shared" si="3"/>
        <v>4</v>
      </c>
      <c r="G16" s="159">
        <f t="shared" si="3"/>
        <v>5</v>
      </c>
      <c r="H16" s="159">
        <f t="shared" si="3"/>
        <v>6</v>
      </c>
      <c r="I16" s="159">
        <f t="shared" si="3"/>
        <v>7</v>
      </c>
      <c r="J16" s="159">
        <f t="shared" si="3"/>
        <v>8</v>
      </c>
      <c r="K16" s="159">
        <f t="shared" si="3"/>
        <v>9</v>
      </c>
      <c r="L16" s="159">
        <f t="shared" si="3"/>
        <v>10</v>
      </c>
      <c r="M16" s="159">
        <f t="shared" si="3"/>
        <v>11</v>
      </c>
      <c r="N16" s="159">
        <f t="shared" si="3"/>
        <v>12</v>
      </c>
      <c r="O16" s="159">
        <f t="shared" si="3"/>
        <v>13</v>
      </c>
      <c r="P16" s="159">
        <f t="shared" si="3"/>
        <v>14</v>
      </c>
      <c r="Q16" s="159">
        <f t="shared" si="3"/>
        <v>15</v>
      </c>
      <c r="R16" s="159">
        <f t="shared" si="3"/>
        <v>16</v>
      </c>
      <c r="S16" s="159">
        <f t="shared" si="3"/>
        <v>17</v>
      </c>
      <c r="T16" s="159">
        <f t="shared" si="3"/>
        <v>18</v>
      </c>
      <c r="U16" s="159">
        <f t="shared" si="3"/>
        <v>19</v>
      </c>
      <c r="V16" s="159">
        <f t="shared" si="3"/>
        <v>20</v>
      </c>
      <c r="W16" s="159">
        <f t="shared" si="3"/>
        <v>21</v>
      </c>
      <c r="X16" s="159">
        <f t="shared" si="3"/>
        <v>22</v>
      </c>
      <c r="Y16" s="159">
        <f t="shared" si="3"/>
        <v>23</v>
      </c>
      <c r="Z16" s="159">
        <f t="shared" si="3"/>
        <v>24</v>
      </c>
      <c r="AA16" s="159">
        <f t="shared" si="3"/>
        <v>25</v>
      </c>
      <c r="AB16" s="159">
        <f t="shared" si="3"/>
        <v>26</v>
      </c>
      <c r="AC16" s="159">
        <f t="shared" si="3"/>
        <v>27</v>
      </c>
      <c r="AD16" s="159">
        <f t="shared" si="3"/>
        <v>28</v>
      </c>
      <c r="AE16" s="159">
        <f t="shared" si="3"/>
        <v>29</v>
      </c>
      <c r="AF16" s="159">
        <f t="shared" si="3"/>
        <v>30</v>
      </c>
      <c r="AG16" s="159">
        <f t="shared" si="3"/>
        <v>31</v>
      </c>
      <c r="AH16" s="159">
        <f t="shared" si="3"/>
        <v>32</v>
      </c>
      <c r="AI16" s="159">
        <f t="shared" si="3"/>
        <v>33</v>
      </c>
      <c r="AJ16" s="159">
        <f t="shared" si="3"/>
        <v>34</v>
      </c>
      <c r="AK16" s="159">
        <f t="shared" si="3"/>
        <v>35</v>
      </c>
      <c r="AL16" s="159">
        <f>AK16+1</f>
        <v>36</v>
      </c>
    </row>
    <row r="17" spans="1:38" ht="12.75">
      <c r="A17" s="27" t="s">
        <v>88</v>
      </c>
      <c r="C17" s="55">
        <f>C11</f>
        <v>9.27406089888473</v>
      </c>
      <c r="D17" s="55">
        <f aca="true" t="shared" si="4" ref="D17:AL17">D11</f>
        <v>12.674549895142471</v>
      </c>
      <c r="E17" s="55">
        <f t="shared" si="4"/>
        <v>19.9251451863059</v>
      </c>
      <c r="F17" s="55">
        <f t="shared" si="4"/>
        <v>13.316198983584057</v>
      </c>
      <c r="G17" s="55">
        <f t="shared" si="4"/>
        <v>20.933855661362635</v>
      </c>
      <c r="H17" s="55">
        <f t="shared" si="4"/>
        <v>14.26341459511327</v>
      </c>
      <c r="I17" s="55">
        <f t="shared" si="4"/>
        <v>14.340089846056197</v>
      </c>
      <c r="J17" s="55">
        <f t="shared" si="4"/>
        <v>14.6985920922076</v>
      </c>
      <c r="K17" s="55">
        <f t="shared" si="4"/>
        <v>15.066056894512787</v>
      </c>
      <c r="L17" s="55">
        <f t="shared" si="4"/>
        <v>24.98095013339704</v>
      </c>
      <c r="M17" s="55">
        <f t="shared" si="4"/>
        <v>17.422119401475022</v>
      </c>
      <c r="N17" s="55">
        <f t="shared" si="4"/>
        <v>17.857672386511897</v>
      </c>
      <c r="O17" s="55">
        <f t="shared" si="4"/>
        <v>18.30411419617469</v>
      </c>
      <c r="P17" s="55">
        <f t="shared" si="4"/>
        <v>18.761717051079057</v>
      </c>
      <c r="Q17" s="55">
        <f t="shared" si="4"/>
        <v>28.555858040916327</v>
      </c>
      <c r="R17" s="55">
        <f t="shared" si="4"/>
        <v>19.711528976789932</v>
      </c>
      <c r="S17" s="55">
        <f t="shared" si="4"/>
        <v>20.20431720120968</v>
      </c>
      <c r="T17" s="55">
        <f t="shared" si="4"/>
        <v>20.709425131239918</v>
      </c>
      <c r="U17" s="55">
        <f t="shared" si="4"/>
        <v>21.227160759520913</v>
      </c>
      <c r="V17" s="55">
        <f t="shared" si="4"/>
        <v>32.30833231363151</v>
      </c>
      <c r="W17" s="55">
        <f t="shared" si="4"/>
        <v>22.301785772971655</v>
      </c>
      <c r="X17" s="55">
        <f t="shared" si="4"/>
        <v>22.859330417295947</v>
      </c>
      <c r="Y17" s="55">
        <f t="shared" si="4"/>
        <v>23.430813677728345</v>
      </c>
      <c r="Z17" s="55">
        <f t="shared" si="4"/>
        <v>24.016584019671548</v>
      </c>
      <c r="AA17" s="55">
        <f t="shared" si="4"/>
        <v>36.55391252444224</v>
      </c>
      <c r="AB17" s="55">
        <f t="shared" si="4"/>
        <v>25.232423585667412</v>
      </c>
      <c r="AC17" s="55">
        <f t="shared" si="4"/>
        <v>25.863234175309096</v>
      </c>
      <c r="AD17" s="55">
        <f t="shared" si="4"/>
        <v>26.979946977051544</v>
      </c>
      <c r="AE17" s="55">
        <f t="shared" si="4"/>
        <v>27.172560405434112</v>
      </c>
      <c r="AF17" s="55">
        <f t="shared" si="4"/>
        <v>41.35739684343942</v>
      </c>
      <c r="AG17" s="55">
        <f t="shared" si="4"/>
        <v>28.548171275959216</v>
      </c>
      <c r="AH17" s="55">
        <f t="shared" si="4"/>
        <v>29.26187555785819</v>
      </c>
      <c r="AI17" s="55">
        <f t="shared" si="4"/>
        <v>29.993422446804647</v>
      </c>
      <c r="AJ17" s="55">
        <f t="shared" si="4"/>
        <v>30.743258007974756</v>
      </c>
      <c r="AK17" s="55">
        <f t="shared" si="4"/>
        <v>46.792098452444144</v>
      </c>
      <c r="AL17" s="55">
        <f t="shared" si="4"/>
        <v>32.29963544462848</v>
      </c>
    </row>
    <row r="18" spans="1:38" ht="12.75">
      <c r="A18" s="164" t="s">
        <v>227</v>
      </c>
      <c r="B18" s="164"/>
      <c r="C18" s="165">
        <f>C12</f>
        <v>8.90005201391314</v>
      </c>
      <c r="D18" s="165">
        <f aca="true" t="shared" si="5" ref="D18:AL18">D12</f>
        <v>11.242421625751671</v>
      </c>
      <c r="E18" s="165">
        <f t="shared" si="5"/>
        <v>13.99407434211984</v>
      </c>
      <c r="F18" s="165">
        <f t="shared" si="5"/>
        <v>11.778874962214575</v>
      </c>
      <c r="G18" s="165">
        <f t="shared" si="5"/>
        <v>14.721509198555546</v>
      </c>
      <c r="H18" s="165">
        <f t="shared" si="5"/>
        <v>12.395782008395997</v>
      </c>
      <c r="I18" s="165">
        <f t="shared" si="5"/>
        <v>12.632389246491092</v>
      </c>
      <c r="J18" s="165">
        <f t="shared" si="5"/>
        <v>12.985123606826882</v>
      </c>
      <c r="K18" s="165">
        <f t="shared" si="5"/>
        <v>13.291747273980882</v>
      </c>
      <c r="L18" s="165">
        <f t="shared" si="5"/>
        <v>17.054086662300005</v>
      </c>
      <c r="M18" s="165">
        <f t="shared" si="5"/>
        <v>14.472858031780204</v>
      </c>
      <c r="N18" s="165">
        <f t="shared" si="5"/>
        <v>14.815573044834034</v>
      </c>
      <c r="O18" s="165">
        <f t="shared" si="5"/>
        <v>15.166473804459399</v>
      </c>
      <c r="P18" s="165">
        <f t="shared" si="5"/>
        <v>15.525757311745483</v>
      </c>
      <c r="Q18" s="165">
        <f t="shared" si="5"/>
        <v>19.23779843861332</v>
      </c>
      <c r="R18" s="165">
        <f t="shared" si="5"/>
        <v>16.270284550782602</v>
      </c>
      <c r="S18" s="165">
        <f t="shared" si="5"/>
        <v>16.65594661342515</v>
      </c>
      <c r="T18" s="165">
        <f t="shared" si="5"/>
        <v>17.050828326611224</v>
      </c>
      <c r="U18" s="165">
        <f t="shared" si="5"/>
        <v>17.455151743583958</v>
      </c>
      <c r="V18" s="165">
        <f t="shared" si="5"/>
        <v>21.652769209304566</v>
      </c>
      <c r="W18" s="165">
        <f t="shared" si="5"/>
        <v>18.293038945904364</v>
      </c>
      <c r="X18" s="165">
        <f t="shared" si="5"/>
        <v>18.727074278560114</v>
      </c>
      <c r="Y18" s="165">
        <f t="shared" si="5"/>
        <v>19.171494681712414</v>
      </c>
      <c r="Z18" s="165">
        <f t="shared" si="5"/>
        <v>19.626550465867297</v>
      </c>
      <c r="AA18" s="165">
        <f t="shared" si="5"/>
        <v>24.373322309675206</v>
      </c>
      <c r="AB18" s="165">
        <f t="shared" si="5"/>
        <v>20.56959992445589</v>
      </c>
      <c r="AC18" s="165">
        <f t="shared" si="5"/>
        <v>21.148220145444494</v>
      </c>
      <c r="AD18" s="165">
        <f t="shared" si="5"/>
        <v>21.652375647144144</v>
      </c>
      <c r="AE18" s="165">
        <f t="shared" si="5"/>
        <v>22.070554363616292</v>
      </c>
      <c r="AF18" s="165">
        <f t="shared" si="5"/>
        <v>27.43838929193497</v>
      </c>
      <c r="AG18" s="165">
        <f t="shared" si="5"/>
        <v>23.132070790848687</v>
      </c>
      <c r="AH18" s="165">
        <f t="shared" si="5"/>
        <v>23.681981399212724</v>
      </c>
      <c r="AI18" s="165">
        <f t="shared" si="5"/>
        <v>24.245071949557722</v>
      </c>
      <c r="AJ18" s="165">
        <f t="shared" si="5"/>
        <v>24.821660583968637</v>
      </c>
      <c r="AK18" s="165">
        <f t="shared" si="5"/>
        <v>30.891890189588025</v>
      </c>
      <c r="AL18" s="165">
        <f t="shared" si="5"/>
        <v>26.016643494060215</v>
      </c>
    </row>
    <row r="19" spans="2:38" ht="12.75">
      <c r="B19" s="55" t="s">
        <v>96</v>
      </c>
      <c r="C19" s="55">
        <f>C17-C18</f>
        <v>0.374008884971591</v>
      </c>
      <c r="D19" s="55">
        <f aca="true" t="shared" si="6" ref="D19:AL19">D17-D18</f>
        <v>1.4321282693908</v>
      </c>
      <c r="E19" s="55">
        <f t="shared" si="6"/>
        <v>5.931070844186062</v>
      </c>
      <c r="F19" s="55">
        <f t="shared" si="6"/>
        <v>1.537324021369482</v>
      </c>
      <c r="G19" s="55">
        <f t="shared" si="6"/>
        <v>6.212346462807089</v>
      </c>
      <c r="H19" s="55">
        <f t="shared" si="6"/>
        <v>1.8676325867172725</v>
      </c>
      <c r="I19" s="55">
        <f t="shared" si="6"/>
        <v>1.7077005995651042</v>
      </c>
      <c r="J19" s="55">
        <f t="shared" si="6"/>
        <v>1.7134684853807176</v>
      </c>
      <c r="K19" s="55">
        <f t="shared" si="6"/>
        <v>1.7743096205319056</v>
      </c>
      <c r="L19" s="55">
        <f t="shared" si="6"/>
        <v>7.926863471097036</v>
      </c>
      <c r="M19" s="55">
        <f t="shared" si="6"/>
        <v>2.9492613696948187</v>
      </c>
      <c r="N19" s="55">
        <f t="shared" si="6"/>
        <v>3.0420993416778632</v>
      </c>
      <c r="O19" s="55">
        <f t="shared" si="6"/>
        <v>3.1376403917152924</v>
      </c>
      <c r="P19" s="55">
        <f t="shared" si="6"/>
        <v>3.2359597393335733</v>
      </c>
      <c r="Q19" s="55">
        <f t="shared" si="6"/>
        <v>9.318059602303006</v>
      </c>
      <c r="R19" s="55">
        <f t="shared" si="6"/>
        <v>3.44124442600733</v>
      </c>
      <c r="S19" s="55">
        <f t="shared" si="6"/>
        <v>3.548370587784529</v>
      </c>
      <c r="T19" s="55">
        <f t="shared" si="6"/>
        <v>3.6585968046286936</v>
      </c>
      <c r="U19" s="55">
        <f t="shared" si="6"/>
        <v>3.7720090159369555</v>
      </c>
      <c r="V19" s="55">
        <f t="shared" si="6"/>
        <v>10.655563104326944</v>
      </c>
      <c r="W19" s="55">
        <f t="shared" si="6"/>
        <v>4.0087468270672915</v>
      </c>
      <c r="X19" s="55">
        <f t="shared" si="6"/>
        <v>4.132256138735833</v>
      </c>
      <c r="Y19" s="55">
        <f t="shared" si="6"/>
        <v>4.2593189960159314</v>
      </c>
      <c r="Z19" s="55">
        <f t="shared" si="6"/>
        <v>4.390033553804251</v>
      </c>
      <c r="AA19" s="55">
        <f t="shared" si="6"/>
        <v>12.180590214767033</v>
      </c>
      <c r="AB19" s="55">
        <f t="shared" si="6"/>
        <v>4.662823661211522</v>
      </c>
      <c r="AC19" s="55">
        <f t="shared" si="6"/>
        <v>4.7150140298646015</v>
      </c>
      <c r="AD19" s="55">
        <f t="shared" si="6"/>
        <v>5.3275713299074</v>
      </c>
      <c r="AE19" s="55">
        <f t="shared" si="6"/>
        <v>5.10200604181782</v>
      </c>
      <c r="AF19" s="55">
        <f t="shared" si="6"/>
        <v>13.919007551504446</v>
      </c>
      <c r="AG19" s="55">
        <f t="shared" si="6"/>
        <v>5.41610048511053</v>
      </c>
      <c r="AH19" s="55">
        <f t="shared" si="6"/>
        <v>5.579894158645466</v>
      </c>
      <c r="AI19" s="55">
        <f t="shared" si="6"/>
        <v>5.748350497246925</v>
      </c>
      <c r="AJ19" s="55">
        <f t="shared" si="6"/>
        <v>5.921597424006119</v>
      </c>
      <c r="AK19" s="55">
        <f t="shared" si="6"/>
        <v>15.900208262856118</v>
      </c>
      <c r="AL19" s="55">
        <f t="shared" si="6"/>
        <v>6.282991950568263</v>
      </c>
    </row>
    <row r="20" spans="2:38" ht="12.75">
      <c r="B20" s="55" t="s">
        <v>107</v>
      </c>
      <c r="C20" s="55">
        <f>SUM(C19:AL19)</f>
        <v>184.78216875255558</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12.75">
      <c r="A21" s="57">
        <v>0.062163824763269954</v>
      </c>
      <c r="B21" s="55" t="s">
        <v>108</v>
      </c>
      <c r="C21" s="55">
        <f>NPV(A21,C19:AL19)</f>
        <v>57.9214675213763</v>
      </c>
      <c r="D21" s="166" t="s">
        <v>101</v>
      </c>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12.75">
      <c r="A22" s="57"/>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2:38" ht="12.75">
      <c r="B23" s="167" t="s">
        <v>147</v>
      </c>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2:38" ht="12.75">
      <c r="B24" s="167" t="s">
        <v>148</v>
      </c>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2:38" ht="12.75" outlineLevel="1">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2:38" ht="12.75" outlineLevel="1">
      <c r="B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2:3" ht="12.75" outlineLevel="1">
      <c r="B27" s="72" t="s">
        <v>152</v>
      </c>
      <c r="C27" s="55">
        <f>IF(C21&gt;0,C21,0)</f>
        <v>57.9214675213763</v>
      </c>
    </row>
    <row r="28" spans="1:3" ht="12.75" outlineLevel="1">
      <c r="A28" s="57">
        <f>'III. Input Tab'!C9</f>
        <v>0.7</v>
      </c>
      <c r="B28" s="27" t="s">
        <v>146</v>
      </c>
      <c r="C28" s="55">
        <f>-A28*C27</f>
        <v>-40.54502726496341</v>
      </c>
    </row>
    <row r="29" spans="1:3" ht="12.75" outlineLevel="1">
      <c r="A29" s="57">
        <f>1-A28</f>
        <v>0.30000000000000004</v>
      </c>
      <c r="B29" s="27" t="s">
        <v>51</v>
      </c>
      <c r="C29" s="55">
        <f>-A29*C27</f>
        <v>-17.37644025641289</v>
      </c>
    </row>
    <row r="30" spans="1:3" ht="12.75" outlineLevel="1">
      <c r="A30" s="57"/>
      <c r="C30" s="55"/>
    </row>
    <row r="31" spans="1:3" ht="12.75" outlineLevel="1">
      <c r="A31" s="57"/>
      <c r="B31" s="72" t="s">
        <v>144</v>
      </c>
      <c r="C31" s="55">
        <f>-IF(C21&lt;0,C21,0)</f>
        <v>0</v>
      </c>
    </row>
    <row r="32" spans="1:3" ht="12.75" outlineLevel="1">
      <c r="A32" s="57">
        <f>'III. Input Tab'!C9</f>
        <v>0.7</v>
      </c>
      <c r="B32" s="27" t="s">
        <v>146</v>
      </c>
      <c r="C32" s="55">
        <f>A32*$C$31</f>
        <v>0</v>
      </c>
    </row>
    <row r="33" spans="1:3" ht="12.75" outlineLevel="1">
      <c r="A33" s="57">
        <f>1-A32</f>
        <v>0.30000000000000004</v>
      </c>
      <c r="B33" s="27" t="s">
        <v>51</v>
      </c>
      <c r="C33" s="55">
        <f>A33*$C$31</f>
        <v>0</v>
      </c>
    </row>
    <row r="34" ht="12.75" outlineLevel="1"/>
    <row r="35" spans="2:3" ht="12.75" outlineLevel="1">
      <c r="B35" s="168" t="s">
        <v>104</v>
      </c>
      <c r="C35" s="169"/>
    </row>
    <row r="36" ht="12.75" outlineLevel="1"/>
    <row r="37" spans="2:21" ht="12.75" outlineLevel="1">
      <c r="B37" s="27" t="s">
        <v>149</v>
      </c>
      <c r="C37" s="56">
        <f>C21</f>
        <v>57.9214675213763</v>
      </c>
      <c r="U37" s="56"/>
    </row>
    <row r="38" spans="2:4" ht="12.75" outlineLevel="1">
      <c r="B38" s="27" t="s">
        <v>103</v>
      </c>
      <c r="C38" s="57">
        <v>0</v>
      </c>
      <c r="D38" s="131" t="s">
        <v>203</v>
      </c>
    </row>
    <row r="39" spans="2:3" ht="12.75" outlineLevel="1">
      <c r="B39" s="27" t="s">
        <v>60</v>
      </c>
      <c r="C39" s="56">
        <f>IF(C37&gt;0,C37*C38,0)</f>
        <v>0</v>
      </c>
    </row>
    <row r="40" spans="2:3" ht="12.75" outlineLevel="1">
      <c r="B40" s="27" t="s">
        <v>154</v>
      </c>
      <c r="C40" s="56">
        <f>C37-C39</f>
        <v>57.9214675213763</v>
      </c>
    </row>
    <row r="41" ht="12.75" outlineLevel="1"/>
    <row r="42" spans="2:3" ht="12.75" outlineLevel="1">
      <c r="B42" s="27" t="s">
        <v>116</v>
      </c>
      <c r="C42" s="155">
        <f>'III. Input Tab'!C9</f>
        <v>0.7</v>
      </c>
    </row>
    <row r="43" spans="2:3" ht="12.75" outlineLevel="1">
      <c r="B43" s="27" t="s">
        <v>87</v>
      </c>
      <c r="C43" s="155">
        <f>1-C42</f>
        <v>0.30000000000000004</v>
      </c>
    </row>
    <row r="45" ht="12.75">
      <c r="A45" s="72" t="s">
        <v>216</v>
      </c>
    </row>
    <row r="47" spans="2:38" ht="12.75">
      <c r="B47" s="157">
        <v>1</v>
      </c>
      <c r="C47" s="157">
        <v>2</v>
      </c>
      <c r="D47" s="157">
        <f>C47+1</f>
        <v>3</v>
      </c>
      <c r="E47" s="157">
        <f aca="true" t="shared" si="7" ref="E47:AL47">D47+1</f>
        <v>4</v>
      </c>
      <c r="F47" s="157">
        <f t="shared" si="7"/>
        <v>5</v>
      </c>
      <c r="G47" s="157">
        <f t="shared" si="7"/>
        <v>6</v>
      </c>
      <c r="H47" s="157">
        <f t="shared" si="7"/>
        <v>7</v>
      </c>
      <c r="I47" s="157">
        <f t="shared" si="7"/>
        <v>8</v>
      </c>
      <c r="J47" s="157">
        <f t="shared" si="7"/>
        <v>9</v>
      </c>
      <c r="K47" s="157">
        <f t="shared" si="7"/>
        <v>10</v>
      </c>
      <c r="L47" s="157">
        <f t="shared" si="7"/>
        <v>11</v>
      </c>
      <c r="M47" s="157">
        <f t="shared" si="7"/>
        <v>12</v>
      </c>
      <c r="N47" s="157">
        <f t="shared" si="7"/>
        <v>13</v>
      </c>
      <c r="O47" s="157">
        <f t="shared" si="7"/>
        <v>14</v>
      </c>
      <c r="P47" s="157">
        <f t="shared" si="7"/>
        <v>15</v>
      </c>
      <c r="Q47" s="157">
        <f t="shared" si="7"/>
        <v>16</v>
      </c>
      <c r="R47" s="157">
        <f t="shared" si="7"/>
        <v>17</v>
      </c>
      <c r="S47" s="157">
        <f t="shared" si="7"/>
        <v>18</v>
      </c>
      <c r="T47" s="157">
        <f t="shared" si="7"/>
        <v>19</v>
      </c>
      <c r="U47" s="157">
        <f t="shared" si="7"/>
        <v>20</v>
      </c>
      <c r="V47" s="157">
        <f t="shared" si="7"/>
        <v>21</v>
      </c>
      <c r="W47" s="157">
        <f t="shared" si="7"/>
        <v>22</v>
      </c>
      <c r="X47" s="157">
        <f t="shared" si="7"/>
        <v>23</v>
      </c>
      <c r="Y47" s="157">
        <f t="shared" si="7"/>
        <v>24</v>
      </c>
      <c r="Z47" s="157">
        <f t="shared" si="7"/>
        <v>25</v>
      </c>
      <c r="AA47" s="157">
        <f t="shared" si="7"/>
        <v>26</v>
      </c>
      <c r="AB47" s="157">
        <f t="shared" si="7"/>
        <v>27</v>
      </c>
      <c r="AC47" s="157">
        <f t="shared" si="7"/>
        <v>28</v>
      </c>
      <c r="AD47" s="157">
        <f t="shared" si="7"/>
        <v>29</v>
      </c>
      <c r="AE47" s="157">
        <f t="shared" si="7"/>
        <v>30</v>
      </c>
      <c r="AF47" s="157">
        <f t="shared" si="7"/>
        <v>31</v>
      </c>
      <c r="AG47" s="157">
        <f t="shared" si="7"/>
        <v>32</v>
      </c>
      <c r="AH47" s="157">
        <f t="shared" si="7"/>
        <v>33</v>
      </c>
      <c r="AI47" s="157">
        <f t="shared" si="7"/>
        <v>34</v>
      </c>
      <c r="AJ47" s="157">
        <f t="shared" si="7"/>
        <v>35</v>
      </c>
      <c r="AK47" s="157">
        <f t="shared" si="7"/>
        <v>36</v>
      </c>
      <c r="AL47" s="157">
        <f t="shared" si="7"/>
        <v>37</v>
      </c>
    </row>
    <row r="48" spans="2:38" ht="12.75">
      <c r="B48" s="170">
        <f>HLOOKUP(B47,'II. Financials - Project'!$D$7:$AS$8,2)</f>
        <v>2017</v>
      </c>
      <c r="C48" s="170">
        <f>HLOOKUP(C47,'II. Financials - Project'!$D$7:$AS$8,2)</f>
        <v>2018</v>
      </c>
      <c r="D48" s="170">
        <f>HLOOKUP(D47,'II. Financials - Project'!$D$7:$AS$8,2)</f>
        <v>2019</v>
      </c>
      <c r="E48" s="170">
        <f>HLOOKUP(E47,'II. Financials - Project'!$D$7:$AS$8,2)</f>
        <v>2020</v>
      </c>
      <c r="F48" s="170">
        <f>HLOOKUP(F47,'II. Financials - Project'!$D$7:$AS$8,2)</f>
        <v>2021</v>
      </c>
      <c r="G48" s="170">
        <f>HLOOKUP(G47,'II. Financials - Project'!$D$7:$AS$8,2)</f>
        <v>2022</v>
      </c>
      <c r="H48" s="170">
        <f>HLOOKUP(H47,'II. Financials - Project'!$D$7:$AS$8,2)</f>
        <v>2023</v>
      </c>
      <c r="I48" s="170">
        <f>HLOOKUP(I47,'II. Financials - Project'!$D$7:$AS$8,2)</f>
        <v>2024</v>
      </c>
      <c r="J48" s="170">
        <f>HLOOKUP(J47,'II. Financials - Project'!$D$7:$AS$8,2)</f>
        <v>2025</v>
      </c>
      <c r="K48" s="170">
        <f>HLOOKUP(K47,'II. Financials - Project'!$D$7:$AS$8,2)</f>
        <v>2026</v>
      </c>
      <c r="L48" s="170">
        <f>HLOOKUP(L47,'II. Financials - Project'!$D$7:$AS$8,2)</f>
        <v>2027</v>
      </c>
      <c r="M48" s="170">
        <f>HLOOKUP(M47,'II. Financials - Project'!$D$7:$AS$8,2)</f>
        <v>2028</v>
      </c>
      <c r="N48" s="170">
        <f>HLOOKUP(N47,'II. Financials - Project'!$D$7:$AS$8,2)</f>
        <v>2029</v>
      </c>
      <c r="O48" s="170">
        <f>HLOOKUP(O47,'II. Financials - Project'!$D$7:$AS$8,2)</f>
        <v>2030</v>
      </c>
      <c r="P48" s="170">
        <f>HLOOKUP(P47,'II. Financials - Project'!$D$7:$AS$8,2)</f>
        <v>2031</v>
      </c>
      <c r="Q48" s="170">
        <f>HLOOKUP(Q47,'II. Financials - Project'!$D$7:$AS$8,2)</f>
        <v>2032</v>
      </c>
      <c r="R48" s="170">
        <f>HLOOKUP(R47,'II. Financials - Project'!$D$7:$AS$8,2)</f>
        <v>2033</v>
      </c>
      <c r="S48" s="170">
        <f>HLOOKUP(S47,'II. Financials - Project'!$D$7:$AS$8,2)</f>
        <v>2034</v>
      </c>
      <c r="T48" s="170">
        <f>HLOOKUP(T47,'II. Financials - Project'!$D$7:$AS$8,2)</f>
        <v>2035</v>
      </c>
      <c r="U48" s="170">
        <f>HLOOKUP(U47,'II. Financials - Project'!$D$7:$AS$8,2)</f>
        <v>2036</v>
      </c>
      <c r="V48" s="170">
        <f>HLOOKUP(V47,'II. Financials - Project'!$D$7:$AS$8,2)</f>
        <v>2037</v>
      </c>
      <c r="W48" s="170">
        <f>HLOOKUP(W47,'II. Financials - Project'!$D$7:$AS$8,2)</f>
        <v>2038</v>
      </c>
      <c r="X48" s="170">
        <f>HLOOKUP(X47,'II. Financials - Project'!$D$7:$AS$8,2)</f>
        <v>2039</v>
      </c>
      <c r="Y48" s="170">
        <f>HLOOKUP(Y47,'II. Financials - Project'!$D$7:$AS$8,2)</f>
        <v>2040</v>
      </c>
      <c r="Z48" s="170">
        <f>HLOOKUP(Z47,'II. Financials - Project'!$D$7:$AS$8,2)</f>
        <v>2041</v>
      </c>
      <c r="AA48" s="170">
        <f>HLOOKUP(AA47,'II. Financials - Project'!$D$7:$AS$8,2)</f>
        <v>2042</v>
      </c>
      <c r="AB48" s="170">
        <f>HLOOKUP(AB47,'II. Financials - Project'!$D$7:$AS$8,2)</f>
        <v>2043</v>
      </c>
      <c r="AC48" s="170">
        <f>HLOOKUP(AC47,'II. Financials - Project'!$D$7:$AS$8,2)</f>
        <v>2044</v>
      </c>
      <c r="AD48" s="170">
        <f>HLOOKUP(AD47,'II. Financials - Project'!$D$7:$AS$8,2)</f>
        <v>2045</v>
      </c>
      <c r="AE48" s="170">
        <f>HLOOKUP(AE47,'II. Financials - Project'!$D$7:$AS$8,2)</f>
        <v>2046</v>
      </c>
      <c r="AF48" s="170">
        <f>HLOOKUP(AF47,'II. Financials - Project'!$D$7:$AS$8,2)</f>
        <v>2047</v>
      </c>
      <c r="AG48" s="170">
        <f>HLOOKUP(AG47,'II. Financials - Project'!$D$7:$AS$8,2)</f>
        <v>2048</v>
      </c>
      <c r="AH48" s="170">
        <f>HLOOKUP(AH47,'II. Financials - Project'!$D$7:$AS$8,2)</f>
        <v>2049</v>
      </c>
      <c r="AI48" s="170">
        <f>HLOOKUP(AI47,'II. Financials - Project'!$D$7:$AS$8,2)</f>
        <v>2050</v>
      </c>
      <c r="AJ48" s="170">
        <f>HLOOKUP(AJ47,'II. Financials - Project'!$D$7:$AS$8,2)</f>
        <v>2051</v>
      </c>
      <c r="AK48" s="170">
        <f>HLOOKUP(AK47,'II. Financials - Project'!$D$7:$AS$8,2)</f>
        <v>2052</v>
      </c>
      <c r="AL48" s="170">
        <f>HLOOKUP(AL47,'II. Financials - Project'!$D$7:$AS$8,2)</f>
        <v>2052</v>
      </c>
    </row>
    <row r="49" ht="12.75">
      <c r="A49" s="72" t="s">
        <v>109</v>
      </c>
    </row>
    <row r="50" spans="1:38" ht="12.75">
      <c r="A50" s="27" t="s">
        <v>144</v>
      </c>
      <c r="B50" s="70">
        <f>C39+C31</f>
        <v>0</v>
      </c>
      <c r="C50" s="70">
        <f>C73</f>
        <v>0</v>
      </c>
      <c r="D50" s="70">
        <f aca="true" t="shared" si="8" ref="D50:AL50">D73</f>
        <v>0</v>
      </c>
      <c r="E50" s="70">
        <f t="shared" si="8"/>
        <v>0</v>
      </c>
      <c r="F50" s="70">
        <f t="shared" si="8"/>
        <v>0</v>
      </c>
      <c r="G50" s="70">
        <f t="shared" si="8"/>
        <v>0</v>
      </c>
      <c r="H50" s="70">
        <f t="shared" si="8"/>
        <v>0</v>
      </c>
      <c r="I50" s="70">
        <f t="shared" si="8"/>
        <v>0</v>
      </c>
      <c r="J50" s="70">
        <f t="shared" si="8"/>
        <v>0</v>
      </c>
      <c r="K50" s="70">
        <f t="shared" si="8"/>
        <v>0</v>
      </c>
      <c r="L50" s="70">
        <f t="shared" si="8"/>
        <v>0</v>
      </c>
      <c r="M50" s="70">
        <f t="shared" si="8"/>
        <v>0</v>
      </c>
      <c r="N50" s="70">
        <f t="shared" si="8"/>
        <v>0</v>
      </c>
      <c r="O50" s="70">
        <f t="shared" si="8"/>
        <v>0</v>
      </c>
      <c r="P50" s="70">
        <f t="shared" si="8"/>
        <v>0</v>
      </c>
      <c r="Q50" s="70">
        <f t="shared" si="8"/>
        <v>0</v>
      </c>
      <c r="R50" s="70">
        <f t="shared" si="8"/>
        <v>0</v>
      </c>
      <c r="S50" s="70">
        <f t="shared" si="8"/>
        <v>0</v>
      </c>
      <c r="T50" s="70">
        <f t="shared" si="8"/>
        <v>0</v>
      </c>
      <c r="U50" s="70">
        <f t="shared" si="8"/>
        <v>0</v>
      </c>
      <c r="V50" s="70">
        <f t="shared" si="8"/>
        <v>0</v>
      </c>
      <c r="W50" s="70">
        <f t="shared" si="8"/>
        <v>0</v>
      </c>
      <c r="X50" s="70">
        <f t="shared" si="8"/>
        <v>0</v>
      </c>
      <c r="Y50" s="70">
        <f t="shared" si="8"/>
        <v>0</v>
      </c>
      <c r="Z50" s="70">
        <f t="shared" si="8"/>
        <v>0</v>
      </c>
      <c r="AA50" s="70">
        <f t="shared" si="8"/>
        <v>0</v>
      </c>
      <c r="AB50" s="70">
        <f t="shared" si="8"/>
        <v>0</v>
      </c>
      <c r="AC50" s="70">
        <f t="shared" si="8"/>
        <v>0</v>
      </c>
      <c r="AD50" s="70">
        <f t="shared" si="8"/>
        <v>0</v>
      </c>
      <c r="AE50" s="70">
        <f t="shared" si="8"/>
        <v>0</v>
      </c>
      <c r="AF50" s="70">
        <f t="shared" si="8"/>
        <v>0</v>
      </c>
      <c r="AG50" s="70">
        <f t="shared" si="8"/>
        <v>0</v>
      </c>
      <c r="AH50" s="70">
        <f t="shared" si="8"/>
        <v>0</v>
      </c>
      <c r="AI50" s="70">
        <f t="shared" si="8"/>
        <v>0</v>
      </c>
      <c r="AJ50" s="70">
        <f t="shared" si="8"/>
        <v>0</v>
      </c>
      <c r="AK50" s="70">
        <f t="shared" si="8"/>
        <v>0</v>
      </c>
      <c r="AL50" s="70">
        <f t="shared" si="8"/>
        <v>0</v>
      </c>
    </row>
    <row r="51" spans="2:38" ht="12.75">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row>
    <row r="52" spans="1:38" ht="12.75">
      <c r="A52" s="72" t="s">
        <v>113</v>
      </c>
      <c r="B52" s="70">
        <f>B50</f>
        <v>0</v>
      </c>
      <c r="C52" s="70">
        <f>C50</f>
        <v>0</v>
      </c>
      <c r="D52" s="70">
        <f aca="true" t="shared" si="9" ref="D52:AL52">D50</f>
        <v>0</v>
      </c>
      <c r="E52" s="70">
        <f t="shared" si="9"/>
        <v>0</v>
      </c>
      <c r="F52" s="70">
        <f t="shared" si="9"/>
        <v>0</v>
      </c>
      <c r="G52" s="70">
        <f t="shared" si="9"/>
        <v>0</v>
      </c>
      <c r="H52" s="70">
        <f t="shared" si="9"/>
        <v>0</v>
      </c>
      <c r="I52" s="70">
        <f t="shared" si="9"/>
        <v>0</v>
      </c>
      <c r="J52" s="70">
        <f t="shared" si="9"/>
        <v>0</v>
      </c>
      <c r="K52" s="70">
        <f t="shared" si="9"/>
        <v>0</v>
      </c>
      <c r="L52" s="70">
        <f t="shared" si="9"/>
        <v>0</v>
      </c>
      <c r="M52" s="70">
        <f t="shared" si="9"/>
        <v>0</v>
      </c>
      <c r="N52" s="70">
        <f t="shared" si="9"/>
        <v>0</v>
      </c>
      <c r="O52" s="70">
        <f t="shared" si="9"/>
        <v>0</v>
      </c>
      <c r="P52" s="70">
        <f t="shared" si="9"/>
        <v>0</v>
      </c>
      <c r="Q52" s="70">
        <f t="shared" si="9"/>
        <v>0</v>
      </c>
      <c r="R52" s="70">
        <f t="shared" si="9"/>
        <v>0</v>
      </c>
      <c r="S52" s="70">
        <f t="shared" si="9"/>
        <v>0</v>
      </c>
      <c r="T52" s="70">
        <f t="shared" si="9"/>
        <v>0</v>
      </c>
      <c r="U52" s="70">
        <f t="shared" si="9"/>
        <v>0</v>
      </c>
      <c r="V52" s="70">
        <f t="shared" si="9"/>
        <v>0</v>
      </c>
      <c r="W52" s="70">
        <f t="shared" si="9"/>
        <v>0</v>
      </c>
      <c r="X52" s="70">
        <f t="shared" si="9"/>
        <v>0</v>
      </c>
      <c r="Y52" s="70">
        <f t="shared" si="9"/>
        <v>0</v>
      </c>
      <c r="Z52" s="70">
        <f t="shared" si="9"/>
        <v>0</v>
      </c>
      <c r="AA52" s="70">
        <f t="shared" si="9"/>
        <v>0</v>
      </c>
      <c r="AB52" s="70">
        <f t="shared" si="9"/>
        <v>0</v>
      </c>
      <c r="AC52" s="70">
        <f t="shared" si="9"/>
        <v>0</v>
      </c>
      <c r="AD52" s="70">
        <f t="shared" si="9"/>
        <v>0</v>
      </c>
      <c r="AE52" s="70">
        <f t="shared" si="9"/>
        <v>0</v>
      </c>
      <c r="AF52" s="70">
        <f t="shared" si="9"/>
        <v>0</v>
      </c>
      <c r="AG52" s="70">
        <f t="shared" si="9"/>
        <v>0</v>
      </c>
      <c r="AH52" s="70">
        <f t="shared" si="9"/>
        <v>0</v>
      </c>
      <c r="AI52" s="70">
        <f t="shared" si="9"/>
        <v>0</v>
      </c>
      <c r="AJ52" s="70">
        <f t="shared" si="9"/>
        <v>0</v>
      </c>
      <c r="AK52" s="70">
        <f t="shared" si="9"/>
        <v>0</v>
      </c>
      <c r="AL52" s="70">
        <f t="shared" si="9"/>
        <v>0</v>
      </c>
    </row>
    <row r="53" spans="2:38" ht="12.75">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row>
    <row r="54" spans="1:38" ht="12.75">
      <c r="A54" s="72" t="s">
        <v>110</v>
      </c>
      <c r="B54" s="70"/>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row>
    <row r="55" spans="1:38" ht="12.75">
      <c r="A55" s="27" t="s">
        <v>152</v>
      </c>
      <c r="B55" s="70">
        <f>IF(C37&gt;0,C37,0)</f>
        <v>57.9214675213763</v>
      </c>
      <c r="C55" s="70">
        <f>C78</f>
        <v>56.26656844933698</v>
      </c>
      <c r="D55" s="70">
        <f aca="true" t="shared" si="10" ref="D55:AL55">D78</f>
        <v>54.61166937729766</v>
      </c>
      <c r="E55" s="70">
        <f t="shared" si="10"/>
        <v>52.95677030525834</v>
      </c>
      <c r="F55" s="70">
        <f t="shared" si="10"/>
        <v>51.30187123321902</v>
      </c>
      <c r="G55" s="70">
        <f t="shared" si="10"/>
        <v>49.6469721611797</v>
      </c>
      <c r="H55" s="70">
        <f t="shared" si="10"/>
        <v>47.992073089140376</v>
      </c>
      <c r="I55" s="70">
        <f t="shared" si="10"/>
        <v>46.337174017101056</v>
      </c>
      <c r="J55" s="70">
        <f t="shared" si="10"/>
        <v>44.682274945061735</v>
      </c>
      <c r="K55" s="70">
        <f t="shared" si="10"/>
        <v>43.027375873022415</v>
      </c>
      <c r="L55" s="70">
        <f t="shared" si="10"/>
        <v>41.372476800983094</v>
      </c>
      <c r="M55" s="70">
        <f t="shared" si="10"/>
        <v>39.71757772894377</v>
      </c>
      <c r="N55" s="70">
        <f t="shared" si="10"/>
        <v>38.06267865690445</v>
      </c>
      <c r="O55" s="70">
        <f t="shared" si="10"/>
        <v>36.40777958486513</v>
      </c>
      <c r="P55" s="70">
        <f t="shared" si="10"/>
        <v>34.75288051282581</v>
      </c>
      <c r="Q55" s="70">
        <f t="shared" si="10"/>
        <v>33.09798144078649</v>
      </c>
      <c r="R55" s="70">
        <f t="shared" si="10"/>
        <v>31.443082368747167</v>
      </c>
      <c r="S55" s="70">
        <f t="shared" si="10"/>
        <v>29.788183296707842</v>
      </c>
      <c r="T55" s="70">
        <f t="shared" si="10"/>
        <v>28.133284224668518</v>
      </c>
      <c r="U55" s="70">
        <f t="shared" si="10"/>
        <v>26.478385152629194</v>
      </c>
      <c r="V55" s="70">
        <f t="shared" si="10"/>
        <v>24.82348608058987</v>
      </c>
      <c r="W55" s="70">
        <f t="shared" si="10"/>
        <v>23.168587008550546</v>
      </c>
      <c r="X55" s="70">
        <f t="shared" si="10"/>
        <v>21.51368793651122</v>
      </c>
      <c r="Y55" s="70">
        <f t="shared" si="10"/>
        <v>19.858788864471897</v>
      </c>
      <c r="Z55" s="70">
        <f t="shared" si="10"/>
        <v>18.203889792432573</v>
      </c>
      <c r="AA55" s="70">
        <f t="shared" si="10"/>
        <v>16.54899072039325</v>
      </c>
      <c r="AB55" s="70">
        <f t="shared" si="10"/>
        <v>14.894091648353927</v>
      </c>
      <c r="AC55" s="70">
        <f t="shared" si="10"/>
        <v>13.239192576314604</v>
      </c>
      <c r="AD55" s="70">
        <f t="shared" si="10"/>
        <v>11.584293504275282</v>
      </c>
      <c r="AE55" s="70">
        <f t="shared" si="10"/>
        <v>9.92939443223596</v>
      </c>
      <c r="AF55" s="70">
        <f t="shared" si="10"/>
        <v>8.274495360196637</v>
      </c>
      <c r="AG55" s="70">
        <f t="shared" si="10"/>
        <v>6.6195962881573145</v>
      </c>
      <c r="AH55" s="70">
        <f t="shared" si="10"/>
        <v>4.964697216117992</v>
      </c>
      <c r="AI55" s="70">
        <f t="shared" si="10"/>
        <v>3.3097981440786692</v>
      </c>
      <c r="AJ55" s="70">
        <f t="shared" si="10"/>
        <v>1.6548990720393464</v>
      </c>
      <c r="AK55" s="70">
        <f t="shared" si="10"/>
        <v>2.353672812205332E-14</v>
      </c>
      <c r="AL55" s="70">
        <f t="shared" si="10"/>
        <v>2.353672812205332E-14</v>
      </c>
    </row>
    <row r="56" spans="1:38" ht="12.75">
      <c r="A56" s="27" t="s">
        <v>111</v>
      </c>
      <c r="B56" s="70">
        <f>(B50-B55)*$C$42</f>
        <v>-40.54502726496341</v>
      </c>
      <c r="C56" s="70">
        <f>C83</f>
        <v>-39.38659791453588</v>
      </c>
      <c r="D56" s="70">
        <f aca="true" t="shared" si="11" ref="D56:AL56">D83</f>
        <v>-38.22816856410836</v>
      </c>
      <c r="E56" s="70">
        <f t="shared" si="11"/>
        <v>-37.06973921368083</v>
      </c>
      <c r="F56" s="70">
        <f t="shared" si="11"/>
        <v>-35.91130986325331</v>
      </c>
      <c r="G56" s="70">
        <f t="shared" si="11"/>
        <v>-34.75288051282578</v>
      </c>
      <c r="H56" s="70">
        <f t="shared" si="11"/>
        <v>-33.59445116239826</v>
      </c>
      <c r="I56" s="70">
        <f t="shared" si="11"/>
        <v>-32.43602181197073</v>
      </c>
      <c r="J56" s="70">
        <f t="shared" si="11"/>
        <v>-31.277592461543207</v>
      </c>
      <c r="K56" s="70">
        <f t="shared" si="11"/>
        <v>-30.119163111115682</v>
      </c>
      <c r="L56" s="70">
        <f t="shared" si="11"/>
        <v>-28.960733760688157</v>
      </c>
      <c r="M56" s="70">
        <f t="shared" si="11"/>
        <v>-27.802304410260632</v>
      </c>
      <c r="N56" s="70">
        <f t="shared" si="11"/>
        <v>-26.643875059833107</v>
      </c>
      <c r="O56" s="70">
        <f t="shared" si="11"/>
        <v>-25.48544570940558</v>
      </c>
      <c r="P56" s="70">
        <f t="shared" si="11"/>
        <v>-24.327016358978057</v>
      </c>
      <c r="Q56" s="70">
        <f t="shared" si="11"/>
        <v>-23.16858700855053</v>
      </c>
      <c r="R56" s="70">
        <f t="shared" si="11"/>
        <v>-22.010157658123006</v>
      </c>
      <c r="S56" s="70">
        <f t="shared" si="11"/>
        <v>-20.85172830769548</v>
      </c>
      <c r="T56" s="70">
        <f t="shared" si="11"/>
        <v>-19.693298957267956</v>
      </c>
      <c r="U56" s="70">
        <f t="shared" si="11"/>
        <v>-18.53486960684043</v>
      </c>
      <c r="V56" s="70">
        <f t="shared" si="11"/>
        <v>-17.376440256412906</v>
      </c>
      <c r="W56" s="70">
        <f t="shared" si="11"/>
        <v>-16.21801090598538</v>
      </c>
      <c r="X56" s="70">
        <f t="shared" si="11"/>
        <v>-15.059581555557855</v>
      </c>
      <c r="Y56" s="70">
        <f t="shared" si="11"/>
        <v>-13.90115220513033</v>
      </c>
      <c r="Z56" s="70">
        <f t="shared" si="11"/>
        <v>-12.742722854702805</v>
      </c>
      <c r="AA56" s="70">
        <f t="shared" si="11"/>
        <v>-11.58429350427528</v>
      </c>
      <c r="AB56" s="70">
        <f t="shared" si="11"/>
        <v>-10.425864153847755</v>
      </c>
      <c r="AC56" s="70">
        <f t="shared" si="11"/>
        <v>-9.26743480342023</v>
      </c>
      <c r="AD56" s="70">
        <f t="shared" si="11"/>
        <v>-8.109005452992704</v>
      </c>
      <c r="AE56" s="70">
        <f t="shared" si="11"/>
        <v>-6.950576102565178</v>
      </c>
      <c r="AF56" s="70">
        <f t="shared" si="11"/>
        <v>-5.792146752137652</v>
      </c>
      <c r="AG56" s="70">
        <f t="shared" si="11"/>
        <v>-4.633717401710126</v>
      </c>
      <c r="AH56" s="70">
        <f t="shared" si="11"/>
        <v>-3.4752880512826003</v>
      </c>
      <c r="AI56" s="70">
        <f t="shared" si="11"/>
        <v>-2.3168587008550743</v>
      </c>
      <c r="AJ56" s="70">
        <f t="shared" si="11"/>
        <v>-1.1584293504275482</v>
      </c>
      <c r="AK56" s="70">
        <f t="shared" si="11"/>
        <v>-2.220446049250313E-14</v>
      </c>
      <c r="AL56" s="70">
        <f t="shared" si="11"/>
        <v>-2.220446049250313E-14</v>
      </c>
    </row>
    <row r="57" spans="1:38" ht="12.75">
      <c r="A57" s="72" t="s">
        <v>115</v>
      </c>
      <c r="B57" s="70">
        <f>SUM(B55:B56)</f>
        <v>17.37644025641289</v>
      </c>
      <c r="C57" s="70">
        <f>SUM(C55:C56)</f>
        <v>16.879970534801096</v>
      </c>
      <c r="D57" s="70">
        <f aca="true" t="shared" si="12" ref="D57:AL57">SUM(D55:D56)</f>
        <v>16.3835008131893</v>
      </c>
      <c r="E57" s="70">
        <f t="shared" si="12"/>
        <v>15.887031091577505</v>
      </c>
      <c r="F57" s="70">
        <f t="shared" si="12"/>
        <v>15.39056136996571</v>
      </c>
      <c r="G57" s="70">
        <f t="shared" si="12"/>
        <v>14.894091648353914</v>
      </c>
      <c r="H57" s="70">
        <f t="shared" si="12"/>
        <v>14.397621926742119</v>
      </c>
      <c r="I57" s="70">
        <f t="shared" si="12"/>
        <v>13.901152205130323</v>
      </c>
      <c r="J57" s="70">
        <f t="shared" si="12"/>
        <v>13.404682483518528</v>
      </c>
      <c r="K57" s="70">
        <f t="shared" si="12"/>
        <v>12.908212761906732</v>
      </c>
      <c r="L57" s="70">
        <f t="shared" si="12"/>
        <v>12.411743040294937</v>
      </c>
      <c r="M57" s="70">
        <f t="shared" si="12"/>
        <v>11.915273318683141</v>
      </c>
      <c r="N57" s="70">
        <f t="shared" si="12"/>
        <v>11.418803597071346</v>
      </c>
      <c r="O57" s="70">
        <f t="shared" si="12"/>
        <v>10.92233387545955</v>
      </c>
      <c r="P57" s="70">
        <f t="shared" si="12"/>
        <v>10.425864153847755</v>
      </c>
      <c r="Q57" s="70">
        <f t="shared" si="12"/>
        <v>9.92939443223596</v>
      </c>
      <c r="R57" s="70">
        <f t="shared" si="12"/>
        <v>9.43292471062416</v>
      </c>
      <c r="S57" s="70">
        <f t="shared" si="12"/>
        <v>8.936454989012361</v>
      </c>
      <c r="T57" s="70">
        <f t="shared" si="12"/>
        <v>8.439985267400562</v>
      </c>
      <c r="U57" s="70">
        <f t="shared" si="12"/>
        <v>7.943515545788763</v>
      </c>
      <c r="V57" s="70">
        <f t="shared" si="12"/>
        <v>7.447045824176964</v>
      </c>
      <c r="W57" s="70">
        <f t="shared" si="12"/>
        <v>6.950576102565165</v>
      </c>
      <c r="X57" s="70">
        <f t="shared" si="12"/>
        <v>6.454106380953366</v>
      </c>
      <c r="Y57" s="70">
        <f t="shared" si="12"/>
        <v>5.957636659341567</v>
      </c>
      <c r="Z57" s="70">
        <f t="shared" si="12"/>
        <v>5.461166937729768</v>
      </c>
      <c r="AA57" s="70">
        <f t="shared" si="12"/>
        <v>4.964697216117969</v>
      </c>
      <c r="AB57" s="70">
        <f t="shared" si="12"/>
        <v>4.468227494506172</v>
      </c>
      <c r="AC57" s="70">
        <f t="shared" si="12"/>
        <v>3.9717577728943745</v>
      </c>
      <c r="AD57" s="70">
        <f t="shared" si="12"/>
        <v>3.4752880512825772</v>
      </c>
      <c r="AE57" s="70">
        <f t="shared" si="12"/>
        <v>2.978818329670781</v>
      </c>
      <c r="AF57" s="70">
        <f t="shared" si="12"/>
        <v>2.4823486080589845</v>
      </c>
      <c r="AG57" s="70">
        <f t="shared" si="12"/>
        <v>1.9858788864471881</v>
      </c>
      <c r="AH57" s="70">
        <f t="shared" si="12"/>
        <v>1.4894091648353918</v>
      </c>
      <c r="AI57" s="70">
        <f t="shared" si="12"/>
        <v>0.992939443223595</v>
      </c>
      <c r="AJ57" s="70">
        <f t="shared" si="12"/>
        <v>0.49646972161179814</v>
      </c>
      <c r="AK57" s="70">
        <f t="shared" si="12"/>
        <v>1.3322676295501878E-15</v>
      </c>
      <c r="AL57" s="70">
        <f t="shared" si="12"/>
        <v>1.3322676295501878E-15</v>
      </c>
    </row>
    <row r="58" spans="2:38" ht="12.75">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row>
    <row r="59" spans="1:38" ht="12.75">
      <c r="A59" s="72" t="s">
        <v>34</v>
      </c>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row>
    <row r="60" spans="1:38" ht="12.75">
      <c r="A60" s="27" t="s">
        <v>112</v>
      </c>
      <c r="B60" s="70">
        <f>(B50-B55)*C43</f>
        <v>-17.37644025641289</v>
      </c>
      <c r="C60" s="70">
        <f>C88</f>
        <v>-16.879970534801096</v>
      </c>
      <c r="D60" s="70">
        <f aca="true" t="shared" si="13" ref="D60:AL60">D88</f>
        <v>-16.3835008131893</v>
      </c>
      <c r="E60" s="70">
        <f t="shared" si="13"/>
        <v>-15.887031091577503</v>
      </c>
      <c r="F60" s="70">
        <f t="shared" si="13"/>
        <v>-15.390561369965706</v>
      </c>
      <c r="G60" s="70">
        <f t="shared" si="13"/>
        <v>-14.894091648353909</v>
      </c>
      <c r="H60" s="70">
        <f t="shared" si="13"/>
        <v>-14.397621926742111</v>
      </c>
      <c r="I60" s="70">
        <f t="shared" si="13"/>
        <v>-13.901152205130314</v>
      </c>
      <c r="J60" s="70">
        <f t="shared" si="13"/>
        <v>-13.404682483518517</v>
      </c>
      <c r="K60" s="70">
        <f t="shared" si="13"/>
        <v>-12.90821276190672</v>
      </c>
      <c r="L60" s="70">
        <f t="shared" si="13"/>
        <v>-12.411743040294922</v>
      </c>
      <c r="M60" s="70">
        <f t="shared" si="13"/>
        <v>-11.915273318683125</v>
      </c>
      <c r="N60" s="70">
        <f t="shared" si="13"/>
        <v>-11.418803597071328</v>
      </c>
      <c r="O60" s="70">
        <f t="shared" si="13"/>
        <v>-10.92233387545953</v>
      </c>
      <c r="P60" s="70">
        <f t="shared" si="13"/>
        <v>-10.425864153847733</v>
      </c>
      <c r="Q60" s="70">
        <f t="shared" si="13"/>
        <v>-9.929394432235936</v>
      </c>
      <c r="R60" s="70">
        <f t="shared" si="13"/>
        <v>-9.432924710624139</v>
      </c>
      <c r="S60" s="70">
        <f t="shared" si="13"/>
        <v>-8.936454989012342</v>
      </c>
      <c r="T60" s="70">
        <f t="shared" si="13"/>
        <v>-8.439985267400544</v>
      </c>
      <c r="U60" s="70">
        <f t="shared" si="13"/>
        <v>-7.943515545788747</v>
      </c>
      <c r="V60" s="70">
        <f t="shared" si="13"/>
        <v>-7.44704582417695</v>
      </c>
      <c r="W60" s="70">
        <f t="shared" si="13"/>
        <v>-6.950576102565153</v>
      </c>
      <c r="X60" s="70">
        <f t="shared" si="13"/>
        <v>-6.454106380953355</v>
      </c>
      <c r="Y60" s="70">
        <f t="shared" si="13"/>
        <v>-5.957636659341558</v>
      </c>
      <c r="Z60" s="70">
        <f t="shared" si="13"/>
        <v>-5.461166937729761</v>
      </c>
      <c r="AA60" s="70">
        <f t="shared" si="13"/>
        <v>-4.964697216117964</v>
      </c>
      <c r="AB60" s="70">
        <f t="shared" si="13"/>
        <v>-4.468227494506166</v>
      </c>
      <c r="AC60" s="70">
        <f t="shared" si="13"/>
        <v>-3.9717577728943696</v>
      </c>
      <c r="AD60" s="70">
        <f t="shared" si="13"/>
        <v>-3.475288051282573</v>
      </c>
      <c r="AE60" s="70">
        <f t="shared" si="13"/>
        <v>-2.978818329670776</v>
      </c>
      <c r="AF60" s="70">
        <f t="shared" si="13"/>
        <v>-2.482348608058979</v>
      </c>
      <c r="AG60" s="70">
        <f t="shared" si="13"/>
        <v>-1.9858788864471824</v>
      </c>
      <c r="AH60" s="70">
        <f t="shared" si="13"/>
        <v>-1.4894091648353855</v>
      </c>
      <c r="AI60" s="70">
        <f t="shared" si="13"/>
        <v>-0.9929394432235886</v>
      </c>
      <c r="AJ60" s="70">
        <f t="shared" si="13"/>
        <v>-0.4964697216117917</v>
      </c>
      <c r="AK60" s="70">
        <f t="shared" si="13"/>
        <v>5.218048215738236E-15</v>
      </c>
      <c r="AL60" s="70">
        <f t="shared" si="13"/>
        <v>5.218048215738236E-15</v>
      </c>
    </row>
    <row r="61" spans="1:38" ht="12.75">
      <c r="A61" s="72" t="s">
        <v>117</v>
      </c>
      <c r="B61" s="70">
        <f>B60</f>
        <v>-17.37644025641289</v>
      </c>
      <c r="C61" s="70">
        <f>C60</f>
        <v>-16.879970534801096</v>
      </c>
      <c r="D61" s="70">
        <f aca="true" t="shared" si="14" ref="D61:AL61">D60</f>
        <v>-16.3835008131893</v>
      </c>
      <c r="E61" s="70">
        <f t="shared" si="14"/>
        <v>-15.887031091577503</v>
      </c>
      <c r="F61" s="70">
        <f t="shared" si="14"/>
        <v>-15.390561369965706</v>
      </c>
      <c r="G61" s="70">
        <f t="shared" si="14"/>
        <v>-14.894091648353909</v>
      </c>
      <c r="H61" s="70">
        <f t="shared" si="14"/>
        <v>-14.397621926742111</v>
      </c>
      <c r="I61" s="70">
        <f t="shared" si="14"/>
        <v>-13.901152205130314</v>
      </c>
      <c r="J61" s="70">
        <f t="shared" si="14"/>
        <v>-13.404682483518517</v>
      </c>
      <c r="K61" s="70">
        <f t="shared" si="14"/>
        <v>-12.90821276190672</v>
      </c>
      <c r="L61" s="70">
        <f t="shared" si="14"/>
        <v>-12.411743040294922</v>
      </c>
      <c r="M61" s="70">
        <f t="shared" si="14"/>
        <v>-11.915273318683125</v>
      </c>
      <c r="N61" s="70">
        <f t="shared" si="14"/>
        <v>-11.418803597071328</v>
      </c>
      <c r="O61" s="70">
        <f t="shared" si="14"/>
        <v>-10.92233387545953</v>
      </c>
      <c r="P61" s="70">
        <f t="shared" si="14"/>
        <v>-10.425864153847733</v>
      </c>
      <c r="Q61" s="70">
        <f t="shared" si="14"/>
        <v>-9.929394432235936</v>
      </c>
      <c r="R61" s="70">
        <f t="shared" si="14"/>
        <v>-9.432924710624139</v>
      </c>
      <c r="S61" s="70">
        <f t="shared" si="14"/>
        <v>-8.936454989012342</v>
      </c>
      <c r="T61" s="70">
        <f t="shared" si="14"/>
        <v>-8.439985267400544</v>
      </c>
      <c r="U61" s="70">
        <f t="shared" si="14"/>
        <v>-7.943515545788747</v>
      </c>
      <c r="V61" s="70">
        <f t="shared" si="14"/>
        <v>-7.44704582417695</v>
      </c>
      <c r="W61" s="70">
        <f t="shared" si="14"/>
        <v>-6.950576102565153</v>
      </c>
      <c r="X61" s="70">
        <f t="shared" si="14"/>
        <v>-6.454106380953355</v>
      </c>
      <c r="Y61" s="70">
        <f t="shared" si="14"/>
        <v>-5.957636659341558</v>
      </c>
      <c r="Z61" s="70">
        <f t="shared" si="14"/>
        <v>-5.461166937729761</v>
      </c>
      <c r="AA61" s="70">
        <f t="shared" si="14"/>
        <v>-4.964697216117964</v>
      </c>
      <c r="AB61" s="70">
        <f t="shared" si="14"/>
        <v>-4.468227494506166</v>
      </c>
      <c r="AC61" s="70">
        <f t="shared" si="14"/>
        <v>-3.9717577728943696</v>
      </c>
      <c r="AD61" s="70">
        <f t="shared" si="14"/>
        <v>-3.475288051282573</v>
      </c>
      <c r="AE61" s="70">
        <f t="shared" si="14"/>
        <v>-2.978818329670776</v>
      </c>
      <c r="AF61" s="70">
        <f t="shared" si="14"/>
        <v>-2.482348608058979</v>
      </c>
      <c r="AG61" s="70">
        <f t="shared" si="14"/>
        <v>-1.9858788864471824</v>
      </c>
      <c r="AH61" s="70">
        <f t="shared" si="14"/>
        <v>-1.4894091648353855</v>
      </c>
      <c r="AI61" s="70">
        <f t="shared" si="14"/>
        <v>-0.9929394432235886</v>
      </c>
      <c r="AJ61" s="70">
        <f t="shared" si="14"/>
        <v>-0.4964697216117917</v>
      </c>
      <c r="AK61" s="70">
        <f t="shared" si="14"/>
        <v>5.218048215738236E-15</v>
      </c>
      <c r="AL61" s="70">
        <f t="shared" si="14"/>
        <v>5.218048215738236E-15</v>
      </c>
    </row>
    <row r="62" spans="2:38" ht="12.75">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row>
    <row r="63" spans="1:38" ht="12.75">
      <c r="A63" s="72" t="s">
        <v>114</v>
      </c>
      <c r="B63" s="70">
        <f>B61+B57</f>
        <v>0</v>
      </c>
      <c r="C63" s="70">
        <f>C61+C57</f>
        <v>0</v>
      </c>
      <c r="D63" s="70">
        <f aca="true" t="shared" si="15" ref="D63:AL63">D61+D57</f>
        <v>0</v>
      </c>
      <c r="E63" s="70">
        <f t="shared" si="15"/>
        <v>0</v>
      </c>
      <c r="F63" s="70">
        <f t="shared" si="15"/>
        <v>0</v>
      </c>
      <c r="G63" s="70">
        <f t="shared" si="15"/>
        <v>0</v>
      </c>
      <c r="H63" s="70">
        <f t="shared" si="15"/>
        <v>0</v>
      </c>
      <c r="I63" s="70">
        <f t="shared" si="15"/>
        <v>0</v>
      </c>
      <c r="J63" s="70">
        <f t="shared" si="15"/>
        <v>0</v>
      </c>
      <c r="K63" s="70">
        <f t="shared" si="15"/>
        <v>0</v>
      </c>
      <c r="L63" s="70">
        <f t="shared" si="15"/>
        <v>1.4210854715202004E-14</v>
      </c>
      <c r="M63" s="70">
        <f t="shared" si="15"/>
        <v>1.5987211554602254E-14</v>
      </c>
      <c r="N63" s="70">
        <f t="shared" si="15"/>
        <v>1.7763568394002505E-14</v>
      </c>
      <c r="O63" s="70">
        <f t="shared" si="15"/>
        <v>1.9539925233402755E-14</v>
      </c>
      <c r="P63" s="70">
        <f t="shared" si="15"/>
        <v>2.1316282072803006E-14</v>
      </c>
      <c r="Q63" s="70">
        <f t="shared" si="15"/>
        <v>2.3092638912203256E-14</v>
      </c>
      <c r="R63" s="70">
        <f t="shared" si="15"/>
        <v>2.1316282072803006E-14</v>
      </c>
      <c r="S63" s="70">
        <f t="shared" si="15"/>
        <v>1.9539925233402755E-14</v>
      </c>
      <c r="T63" s="70">
        <f t="shared" si="15"/>
        <v>1.7763568394002505E-14</v>
      </c>
      <c r="U63" s="70">
        <f t="shared" si="15"/>
        <v>1.5987211554602254E-14</v>
      </c>
      <c r="V63" s="70">
        <f t="shared" si="15"/>
        <v>1.4210854715202004E-14</v>
      </c>
      <c r="W63" s="70">
        <f t="shared" si="15"/>
        <v>1.2434497875801753E-14</v>
      </c>
      <c r="X63" s="70">
        <f t="shared" si="15"/>
        <v>1.0658141036401503E-14</v>
      </c>
      <c r="Y63" s="70">
        <f t="shared" si="15"/>
        <v>8.881784197001252E-15</v>
      </c>
      <c r="Z63" s="70">
        <f t="shared" si="15"/>
        <v>7.105427357601002E-15</v>
      </c>
      <c r="AA63" s="70">
        <f t="shared" si="15"/>
        <v>0</v>
      </c>
      <c r="AB63" s="70">
        <f t="shared" si="15"/>
        <v>0</v>
      </c>
      <c r="AC63" s="70">
        <f t="shared" si="15"/>
        <v>4.884981308350689E-15</v>
      </c>
      <c r="AD63" s="70">
        <f t="shared" si="15"/>
        <v>4.440892098500626E-15</v>
      </c>
      <c r="AE63" s="70">
        <f t="shared" si="15"/>
        <v>4.884981308350689E-15</v>
      </c>
      <c r="AF63" s="70">
        <f t="shared" si="15"/>
        <v>5.329070518200751E-15</v>
      </c>
      <c r="AG63" s="70">
        <f t="shared" si="15"/>
        <v>5.773159728050814E-15</v>
      </c>
      <c r="AH63" s="70">
        <f t="shared" si="15"/>
        <v>6.217248937900877E-15</v>
      </c>
      <c r="AI63" s="70">
        <f t="shared" si="15"/>
        <v>6.328271240363392E-15</v>
      </c>
      <c r="AJ63" s="70">
        <f t="shared" si="15"/>
        <v>6.439293542825908E-15</v>
      </c>
      <c r="AK63" s="70">
        <f t="shared" si="15"/>
        <v>6.5503158452884236E-15</v>
      </c>
      <c r="AL63" s="70">
        <f t="shared" si="15"/>
        <v>6.5503158452884236E-15</v>
      </c>
    </row>
    <row r="65" spans="2:38" ht="12.75">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row>
    <row r="67" spans="2:38" ht="12.75">
      <c r="B67" s="72" t="s">
        <v>159</v>
      </c>
      <c r="C67" s="157">
        <v>1</v>
      </c>
      <c r="D67" s="157">
        <f>C67+1</f>
        <v>2</v>
      </c>
      <c r="E67" s="157">
        <f aca="true" t="shared" si="16" ref="E67:AL67">D67+1</f>
        <v>3</v>
      </c>
      <c r="F67" s="157">
        <f t="shared" si="16"/>
        <v>4</v>
      </c>
      <c r="G67" s="157">
        <f t="shared" si="16"/>
        <v>5</v>
      </c>
      <c r="H67" s="157">
        <f t="shared" si="16"/>
        <v>6</v>
      </c>
      <c r="I67" s="157">
        <f t="shared" si="16"/>
        <v>7</v>
      </c>
      <c r="J67" s="157">
        <f t="shared" si="16"/>
        <v>8</v>
      </c>
      <c r="K67" s="157">
        <f t="shared" si="16"/>
        <v>9</v>
      </c>
      <c r="L67" s="157">
        <f t="shared" si="16"/>
        <v>10</v>
      </c>
      <c r="M67" s="157">
        <f t="shared" si="16"/>
        <v>11</v>
      </c>
      <c r="N67" s="157">
        <f t="shared" si="16"/>
        <v>12</v>
      </c>
      <c r="O67" s="157">
        <f t="shared" si="16"/>
        <v>13</v>
      </c>
      <c r="P67" s="157">
        <f t="shared" si="16"/>
        <v>14</v>
      </c>
      <c r="Q67" s="157">
        <f t="shared" si="16"/>
        <v>15</v>
      </c>
      <c r="R67" s="157">
        <f t="shared" si="16"/>
        <v>16</v>
      </c>
      <c r="S67" s="157">
        <f t="shared" si="16"/>
        <v>17</v>
      </c>
      <c r="T67" s="157">
        <f t="shared" si="16"/>
        <v>18</v>
      </c>
      <c r="U67" s="157">
        <f t="shared" si="16"/>
        <v>19</v>
      </c>
      <c r="V67" s="157">
        <f t="shared" si="16"/>
        <v>20</v>
      </c>
      <c r="W67" s="157">
        <f t="shared" si="16"/>
        <v>21</v>
      </c>
      <c r="X67" s="157">
        <f t="shared" si="16"/>
        <v>22</v>
      </c>
      <c r="Y67" s="157">
        <f t="shared" si="16"/>
        <v>23</v>
      </c>
      <c r="Z67" s="157">
        <f t="shared" si="16"/>
        <v>24</v>
      </c>
      <c r="AA67" s="157">
        <f t="shared" si="16"/>
        <v>25</v>
      </c>
      <c r="AB67" s="157">
        <f t="shared" si="16"/>
        <v>26</v>
      </c>
      <c r="AC67" s="157">
        <f t="shared" si="16"/>
        <v>27</v>
      </c>
      <c r="AD67" s="157">
        <f t="shared" si="16"/>
        <v>28</v>
      </c>
      <c r="AE67" s="157">
        <f t="shared" si="16"/>
        <v>29</v>
      </c>
      <c r="AF67" s="157">
        <f t="shared" si="16"/>
        <v>30</v>
      </c>
      <c r="AG67" s="157">
        <f t="shared" si="16"/>
        <v>31</v>
      </c>
      <c r="AH67" s="157">
        <f t="shared" si="16"/>
        <v>32</v>
      </c>
      <c r="AI67" s="157">
        <f t="shared" si="16"/>
        <v>33</v>
      </c>
      <c r="AJ67" s="157">
        <f t="shared" si="16"/>
        <v>34</v>
      </c>
      <c r="AK67" s="157">
        <f t="shared" si="16"/>
        <v>35</v>
      </c>
      <c r="AL67" s="157">
        <f t="shared" si="16"/>
        <v>36</v>
      </c>
    </row>
    <row r="68" spans="1:38" ht="12.75">
      <c r="A68" s="218" t="s">
        <v>229</v>
      </c>
      <c r="B68" s="72" t="s">
        <v>158</v>
      </c>
      <c r="C68" s="157">
        <f>C47</f>
        <v>2</v>
      </c>
      <c r="D68" s="157">
        <f aca="true" t="shared" si="17" ref="D68:AL68">D47</f>
        <v>3</v>
      </c>
      <c r="E68" s="157">
        <f t="shared" si="17"/>
        <v>4</v>
      </c>
      <c r="F68" s="157">
        <f t="shared" si="17"/>
        <v>5</v>
      </c>
      <c r="G68" s="157">
        <f t="shared" si="17"/>
        <v>6</v>
      </c>
      <c r="H68" s="157">
        <f t="shared" si="17"/>
        <v>7</v>
      </c>
      <c r="I68" s="157">
        <f t="shared" si="17"/>
        <v>8</v>
      </c>
      <c r="J68" s="157">
        <f t="shared" si="17"/>
        <v>9</v>
      </c>
      <c r="K68" s="157">
        <f t="shared" si="17"/>
        <v>10</v>
      </c>
      <c r="L68" s="157">
        <f t="shared" si="17"/>
        <v>11</v>
      </c>
      <c r="M68" s="157">
        <f t="shared" si="17"/>
        <v>12</v>
      </c>
      <c r="N68" s="157">
        <f t="shared" si="17"/>
        <v>13</v>
      </c>
      <c r="O68" s="157">
        <f t="shared" si="17"/>
        <v>14</v>
      </c>
      <c r="P68" s="157">
        <f t="shared" si="17"/>
        <v>15</v>
      </c>
      <c r="Q68" s="157">
        <f t="shared" si="17"/>
        <v>16</v>
      </c>
      <c r="R68" s="157">
        <f t="shared" si="17"/>
        <v>17</v>
      </c>
      <c r="S68" s="157">
        <f t="shared" si="17"/>
        <v>18</v>
      </c>
      <c r="T68" s="157">
        <f t="shared" si="17"/>
        <v>19</v>
      </c>
      <c r="U68" s="157">
        <f t="shared" si="17"/>
        <v>20</v>
      </c>
      <c r="V68" s="157">
        <f t="shared" si="17"/>
        <v>21</v>
      </c>
      <c r="W68" s="157">
        <f t="shared" si="17"/>
        <v>22</v>
      </c>
      <c r="X68" s="157">
        <f t="shared" si="17"/>
        <v>23</v>
      </c>
      <c r="Y68" s="157">
        <f t="shared" si="17"/>
        <v>24</v>
      </c>
      <c r="Z68" s="157">
        <f t="shared" si="17"/>
        <v>25</v>
      </c>
      <c r="AA68" s="157">
        <f t="shared" si="17"/>
        <v>26</v>
      </c>
      <c r="AB68" s="157">
        <f t="shared" si="17"/>
        <v>27</v>
      </c>
      <c r="AC68" s="157">
        <f t="shared" si="17"/>
        <v>28</v>
      </c>
      <c r="AD68" s="157">
        <f t="shared" si="17"/>
        <v>29</v>
      </c>
      <c r="AE68" s="157">
        <f t="shared" si="17"/>
        <v>30</v>
      </c>
      <c r="AF68" s="157">
        <f t="shared" si="17"/>
        <v>31</v>
      </c>
      <c r="AG68" s="157">
        <f t="shared" si="17"/>
        <v>32</v>
      </c>
      <c r="AH68" s="157">
        <f t="shared" si="17"/>
        <v>33</v>
      </c>
      <c r="AI68" s="157">
        <f t="shared" si="17"/>
        <v>34</v>
      </c>
      <c r="AJ68" s="157">
        <f t="shared" si="17"/>
        <v>35</v>
      </c>
      <c r="AK68" s="157">
        <f t="shared" si="17"/>
        <v>36</v>
      </c>
      <c r="AL68" s="157">
        <f t="shared" si="17"/>
        <v>37</v>
      </c>
    </row>
    <row r="69" spans="1:38" ht="12.75">
      <c r="A69" s="219">
        <f>'III. Input Tab'!C13</f>
        <v>35</v>
      </c>
      <c r="C69" s="170">
        <f>C48</f>
        <v>2018</v>
      </c>
      <c r="D69" s="170">
        <f aca="true" t="shared" si="18" ref="D69:AL69">D48</f>
        <v>2019</v>
      </c>
      <c r="E69" s="170">
        <f t="shared" si="18"/>
        <v>2020</v>
      </c>
      <c r="F69" s="170">
        <f t="shared" si="18"/>
        <v>2021</v>
      </c>
      <c r="G69" s="170">
        <f t="shared" si="18"/>
        <v>2022</v>
      </c>
      <c r="H69" s="170">
        <f t="shared" si="18"/>
        <v>2023</v>
      </c>
      <c r="I69" s="170">
        <f t="shared" si="18"/>
        <v>2024</v>
      </c>
      <c r="J69" s="170">
        <f t="shared" si="18"/>
        <v>2025</v>
      </c>
      <c r="K69" s="170">
        <f t="shared" si="18"/>
        <v>2026</v>
      </c>
      <c r="L69" s="170">
        <f t="shared" si="18"/>
        <v>2027</v>
      </c>
      <c r="M69" s="170">
        <f t="shared" si="18"/>
        <v>2028</v>
      </c>
      <c r="N69" s="170">
        <f t="shared" si="18"/>
        <v>2029</v>
      </c>
      <c r="O69" s="170">
        <f t="shared" si="18"/>
        <v>2030</v>
      </c>
      <c r="P69" s="170">
        <f t="shared" si="18"/>
        <v>2031</v>
      </c>
      <c r="Q69" s="170">
        <f t="shared" si="18"/>
        <v>2032</v>
      </c>
      <c r="R69" s="170">
        <f t="shared" si="18"/>
        <v>2033</v>
      </c>
      <c r="S69" s="170">
        <f t="shared" si="18"/>
        <v>2034</v>
      </c>
      <c r="T69" s="170">
        <f t="shared" si="18"/>
        <v>2035</v>
      </c>
      <c r="U69" s="170">
        <f t="shared" si="18"/>
        <v>2036</v>
      </c>
      <c r="V69" s="170">
        <f t="shared" si="18"/>
        <v>2037</v>
      </c>
      <c r="W69" s="170">
        <f t="shared" si="18"/>
        <v>2038</v>
      </c>
      <c r="X69" s="170">
        <f t="shared" si="18"/>
        <v>2039</v>
      </c>
      <c r="Y69" s="170">
        <f t="shared" si="18"/>
        <v>2040</v>
      </c>
      <c r="Z69" s="170">
        <f t="shared" si="18"/>
        <v>2041</v>
      </c>
      <c r="AA69" s="170">
        <f t="shared" si="18"/>
        <v>2042</v>
      </c>
      <c r="AB69" s="170">
        <f t="shared" si="18"/>
        <v>2043</v>
      </c>
      <c r="AC69" s="170">
        <f t="shared" si="18"/>
        <v>2044</v>
      </c>
      <c r="AD69" s="170">
        <f t="shared" si="18"/>
        <v>2045</v>
      </c>
      <c r="AE69" s="170">
        <f t="shared" si="18"/>
        <v>2046</v>
      </c>
      <c r="AF69" s="170">
        <f t="shared" si="18"/>
        <v>2047</v>
      </c>
      <c r="AG69" s="170">
        <f t="shared" si="18"/>
        <v>2048</v>
      </c>
      <c r="AH69" s="170">
        <f t="shared" si="18"/>
        <v>2049</v>
      </c>
      <c r="AI69" s="170">
        <f t="shared" si="18"/>
        <v>2050</v>
      </c>
      <c r="AJ69" s="170">
        <f t="shared" si="18"/>
        <v>2051</v>
      </c>
      <c r="AK69" s="170">
        <f t="shared" si="18"/>
        <v>2052</v>
      </c>
      <c r="AL69" s="170">
        <f t="shared" si="18"/>
        <v>2052</v>
      </c>
    </row>
    <row r="70" ht="12.75">
      <c r="B70" s="72" t="s">
        <v>144</v>
      </c>
    </row>
    <row r="71" spans="2:38" ht="12.75">
      <c r="B71" s="27" t="s">
        <v>118</v>
      </c>
      <c r="C71" s="70">
        <f>B50</f>
        <v>0</v>
      </c>
      <c r="D71" s="171">
        <f>C73</f>
        <v>0</v>
      </c>
      <c r="E71" s="171">
        <f aca="true" t="shared" si="19" ref="E71:AL71">D73</f>
        <v>0</v>
      </c>
      <c r="F71" s="171">
        <f t="shared" si="19"/>
        <v>0</v>
      </c>
      <c r="G71" s="171">
        <f t="shared" si="19"/>
        <v>0</v>
      </c>
      <c r="H71" s="171">
        <f t="shared" si="19"/>
        <v>0</v>
      </c>
      <c r="I71" s="171">
        <f t="shared" si="19"/>
        <v>0</v>
      </c>
      <c r="J71" s="171">
        <f t="shared" si="19"/>
        <v>0</v>
      </c>
      <c r="K71" s="171">
        <f t="shared" si="19"/>
        <v>0</v>
      </c>
      <c r="L71" s="171">
        <f t="shared" si="19"/>
        <v>0</v>
      </c>
      <c r="M71" s="171">
        <f t="shared" si="19"/>
        <v>0</v>
      </c>
      <c r="N71" s="171">
        <f t="shared" si="19"/>
        <v>0</v>
      </c>
      <c r="O71" s="171">
        <f t="shared" si="19"/>
        <v>0</v>
      </c>
      <c r="P71" s="171">
        <f t="shared" si="19"/>
        <v>0</v>
      </c>
      <c r="Q71" s="171">
        <f t="shared" si="19"/>
        <v>0</v>
      </c>
      <c r="R71" s="171">
        <f t="shared" si="19"/>
        <v>0</v>
      </c>
      <c r="S71" s="171">
        <f t="shared" si="19"/>
        <v>0</v>
      </c>
      <c r="T71" s="171">
        <f t="shared" si="19"/>
        <v>0</v>
      </c>
      <c r="U71" s="171">
        <f t="shared" si="19"/>
        <v>0</v>
      </c>
      <c r="V71" s="171">
        <f t="shared" si="19"/>
        <v>0</v>
      </c>
      <c r="W71" s="171">
        <f t="shared" si="19"/>
        <v>0</v>
      </c>
      <c r="X71" s="171">
        <f t="shared" si="19"/>
        <v>0</v>
      </c>
      <c r="Y71" s="171">
        <f t="shared" si="19"/>
        <v>0</v>
      </c>
      <c r="Z71" s="171">
        <f t="shared" si="19"/>
        <v>0</v>
      </c>
      <c r="AA71" s="171">
        <f t="shared" si="19"/>
        <v>0</v>
      </c>
      <c r="AB71" s="171">
        <f t="shared" si="19"/>
        <v>0</v>
      </c>
      <c r="AC71" s="171">
        <f t="shared" si="19"/>
        <v>0</v>
      </c>
      <c r="AD71" s="171">
        <f t="shared" si="19"/>
        <v>0</v>
      </c>
      <c r="AE71" s="171">
        <f t="shared" si="19"/>
        <v>0</v>
      </c>
      <c r="AF71" s="171">
        <f t="shared" si="19"/>
        <v>0</v>
      </c>
      <c r="AG71" s="171">
        <f t="shared" si="19"/>
        <v>0</v>
      </c>
      <c r="AH71" s="171">
        <f t="shared" si="19"/>
        <v>0</v>
      </c>
      <c r="AI71" s="171">
        <f t="shared" si="19"/>
        <v>0</v>
      </c>
      <c r="AJ71" s="171">
        <f t="shared" si="19"/>
        <v>0</v>
      </c>
      <c r="AK71" s="171">
        <f t="shared" si="19"/>
        <v>0</v>
      </c>
      <c r="AL71" s="171">
        <f t="shared" si="19"/>
        <v>0</v>
      </c>
    </row>
    <row r="72" spans="2:38" ht="12.75">
      <c r="B72" s="27" t="s">
        <v>102</v>
      </c>
      <c r="C72" s="70">
        <f aca="true" t="shared" si="20" ref="C72:AL72">IF(C6&lt;=$A$69,$B$50/$A$69,0)</f>
        <v>0</v>
      </c>
      <c r="D72" s="70">
        <f t="shared" si="20"/>
        <v>0</v>
      </c>
      <c r="E72" s="70">
        <f t="shared" si="20"/>
        <v>0</v>
      </c>
      <c r="F72" s="70">
        <f t="shared" si="20"/>
        <v>0</v>
      </c>
      <c r="G72" s="70">
        <f t="shared" si="20"/>
        <v>0</v>
      </c>
      <c r="H72" s="70">
        <f t="shared" si="20"/>
        <v>0</v>
      </c>
      <c r="I72" s="70">
        <f t="shared" si="20"/>
        <v>0</v>
      </c>
      <c r="J72" s="70">
        <f t="shared" si="20"/>
        <v>0</v>
      </c>
      <c r="K72" s="70">
        <f t="shared" si="20"/>
        <v>0</v>
      </c>
      <c r="L72" s="70">
        <f t="shared" si="20"/>
        <v>0</v>
      </c>
      <c r="M72" s="70">
        <f t="shared" si="20"/>
        <v>0</v>
      </c>
      <c r="N72" s="70">
        <f t="shared" si="20"/>
        <v>0</v>
      </c>
      <c r="O72" s="70">
        <f t="shared" si="20"/>
        <v>0</v>
      </c>
      <c r="P72" s="70">
        <f t="shared" si="20"/>
        <v>0</v>
      </c>
      <c r="Q72" s="70">
        <f t="shared" si="20"/>
        <v>0</v>
      </c>
      <c r="R72" s="70">
        <f t="shared" si="20"/>
        <v>0</v>
      </c>
      <c r="S72" s="70">
        <f t="shared" si="20"/>
        <v>0</v>
      </c>
      <c r="T72" s="70">
        <f t="shared" si="20"/>
        <v>0</v>
      </c>
      <c r="U72" s="70">
        <f t="shared" si="20"/>
        <v>0</v>
      </c>
      <c r="V72" s="70">
        <f t="shared" si="20"/>
        <v>0</v>
      </c>
      <c r="W72" s="70">
        <f t="shared" si="20"/>
        <v>0</v>
      </c>
      <c r="X72" s="70">
        <f t="shared" si="20"/>
        <v>0</v>
      </c>
      <c r="Y72" s="70">
        <f t="shared" si="20"/>
        <v>0</v>
      </c>
      <c r="Z72" s="70">
        <f t="shared" si="20"/>
        <v>0</v>
      </c>
      <c r="AA72" s="70">
        <f t="shared" si="20"/>
        <v>0</v>
      </c>
      <c r="AB72" s="70">
        <f t="shared" si="20"/>
        <v>0</v>
      </c>
      <c r="AC72" s="70">
        <f t="shared" si="20"/>
        <v>0</v>
      </c>
      <c r="AD72" s="70">
        <f t="shared" si="20"/>
        <v>0</v>
      </c>
      <c r="AE72" s="70">
        <f t="shared" si="20"/>
        <v>0</v>
      </c>
      <c r="AF72" s="70">
        <f t="shared" si="20"/>
        <v>0</v>
      </c>
      <c r="AG72" s="70">
        <f t="shared" si="20"/>
        <v>0</v>
      </c>
      <c r="AH72" s="70">
        <f t="shared" si="20"/>
        <v>0</v>
      </c>
      <c r="AI72" s="70">
        <f t="shared" si="20"/>
        <v>0</v>
      </c>
      <c r="AJ72" s="70">
        <f t="shared" si="20"/>
        <v>0</v>
      </c>
      <c r="AK72" s="70">
        <f t="shared" si="20"/>
        <v>0</v>
      </c>
      <c r="AL72" s="70">
        <f t="shared" si="20"/>
        <v>0</v>
      </c>
    </row>
    <row r="73" spans="2:38" ht="12.75">
      <c r="B73" s="27" t="s">
        <v>86</v>
      </c>
      <c r="C73" s="70">
        <f>C71-C72</f>
        <v>0</v>
      </c>
      <c r="D73" s="56">
        <f>D71-D72</f>
        <v>0</v>
      </c>
      <c r="E73" s="56">
        <f aca="true" t="shared" si="21" ref="E73:AL73">E71-E72</f>
        <v>0</v>
      </c>
      <c r="F73" s="56">
        <f t="shared" si="21"/>
        <v>0</v>
      </c>
      <c r="G73" s="56">
        <f t="shared" si="21"/>
        <v>0</v>
      </c>
      <c r="H73" s="56">
        <f t="shared" si="21"/>
        <v>0</v>
      </c>
      <c r="I73" s="56">
        <f t="shared" si="21"/>
        <v>0</v>
      </c>
      <c r="J73" s="56">
        <f t="shared" si="21"/>
        <v>0</v>
      </c>
      <c r="K73" s="56">
        <f t="shared" si="21"/>
        <v>0</v>
      </c>
      <c r="L73" s="56">
        <f t="shared" si="21"/>
        <v>0</v>
      </c>
      <c r="M73" s="56">
        <f t="shared" si="21"/>
        <v>0</v>
      </c>
      <c r="N73" s="56">
        <f t="shared" si="21"/>
        <v>0</v>
      </c>
      <c r="O73" s="56">
        <f t="shared" si="21"/>
        <v>0</v>
      </c>
      <c r="P73" s="56">
        <f t="shared" si="21"/>
        <v>0</v>
      </c>
      <c r="Q73" s="56">
        <f t="shared" si="21"/>
        <v>0</v>
      </c>
      <c r="R73" s="56">
        <f t="shared" si="21"/>
        <v>0</v>
      </c>
      <c r="S73" s="56">
        <f t="shared" si="21"/>
        <v>0</v>
      </c>
      <c r="T73" s="56">
        <f t="shared" si="21"/>
        <v>0</v>
      </c>
      <c r="U73" s="56">
        <f t="shared" si="21"/>
        <v>0</v>
      </c>
      <c r="V73" s="56">
        <f t="shared" si="21"/>
        <v>0</v>
      </c>
      <c r="W73" s="56">
        <f t="shared" si="21"/>
        <v>0</v>
      </c>
      <c r="X73" s="56">
        <f t="shared" si="21"/>
        <v>0</v>
      </c>
      <c r="Y73" s="56">
        <f t="shared" si="21"/>
        <v>0</v>
      </c>
      <c r="Z73" s="56">
        <f t="shared" si="21"/>
        <v>0</v>
      </c>
      <c r="AA73" s="56">
        <f t="shared" si="21"/>
        <v>0</v>
      </c>
      <c r="AB73" s="56">
        <f t="shared" si="21"/>
        <v>0</v>
      </c>
      <c r="AC73" s="56">
        <f t="shared" si="21"/>
        <v>0</v>
      </c>
      <c r="AD73" s="56">
        <f t="shared" si="21"/>
        <v>0</v>
      </c>
      <c r="AE73" s="56">
        <f t="shared" si="21"/>
        <v>0</v>
      </c>
      <c r="AF73" s="56">
        <f t="shared" si="21"/>
        <v>0</v>
      </c>
      <c r="AG73" s="56">
        <f t="shared" si="21"/>
        <v>0</v>
      </c>
      <c r="AH73" s="56">
        <f t="shared" si="21"/>
        <v>0</v>
      </c>
      <c r="AI73" s="56">
        <f t="shared" si="21"/>
        <v>0</v>
      </c>
      <c r="AJ73" s="56">
        <f t="shared" si="21"/>
        <v>0</v>
      </c>
      <c r="AK73" s="56">
        <f t="shared" si="21"/>
        <v>0</v>
      </c>
      <c r="AL73" s="56">
        <f t="shared" si="21"/>
        <v>0</v>
      </c>
    </row>
    <row r="74" ht="12.75">
      <c r="C74" s="70"/>
    </row>
    <row r="75" spans="2:3" ht="12.75">
      <c r="B75" s="72" t="s">
        <v>106</v>
      </c>
      <c r="C75" s="70"/>
    </row>
    <row r="76" spans="2:38" ht="12.75">
      <c r="B76" s="27" t="s">
        <v>118</v>
      </c>
      <c r="C76" s="70">
        <f>B55</f>
        <v>57.9214675213763</v>
      </c>
      <c r="D76" s="171">
        <f>C78</f>
        <v>56.26656844933698</v>
      </c>
      <c r="E76" s="171">
        <f aca="true" t="shared" si="22" ref="E76:AL76">D78</f>
        <v>54.61166937729766</v>
      </c>
      <c r="F76" s="171">
        <f t="shared" si="22"/>
        <v>52.95677030525834</v>
      </c>
      <c r="G76" s="171">
        <f t="shared" si="22"/>
        <v>51.30187123321902</v>
      </c>
      <c r="H76" s="171">
        <f t="shared" si="22"/>
        <v>49.6469721611797</v>
      </c>
      <c r="I76" s="171">
        <f t="shared" si="22"/>
        <v>47.992073089140376</v>
      </c>
      <c r="J76" s="171">
        <f t="shared" si="22"/>
        <v>46.337174017101056</v>
      </c>
      <c r="K76" s="171">
        <f t="shared" si="22"/>
        <v>44.682274945061735</v>
      </c>
      <c r="L76" s="171">
        <f t="shared" si="22"/>
        <v>43.027375873022415</v>
      </c>
      <c r="M76" s="171">
        <f t="shared" si="22"/>
        <v>41.372476800983094</v>
      </c>
      <c r="N76" s="171">
        <f t="shared" si="22"/>
        <v>39.71757772894377</v>
      </c>
      <c r="O76" s="171">
        <f t="shared" si="22"/>
        <v>38.06267865690445</v>
      </c>
      <c r="P76" s="171">
        <f t="shared" si="22"/>
        <v>36.40777958486513</v>
      </c>
      <c r="Q76" s="171">
        <f t="shared" si="22"/>
        <v>34.75288051282581</v>
      </c>
      <c r="R76" s="171">
        <f t="shared" si="22"/>
        <v>33.09798144078649</v>
      </c>
      <c r="S76" s="171">
        <f t="shared" si="22"/>
        <v>31.443082368747167</v>
      </c>
      <c r="T76" s="171">
        <f t="shared" si="22"/>
        <v>29.788183296707842</v>
      </c>
      <c r="U76" s="171">
        <f t="shared" si="22"/>
        <v>28.133284224668518</v>
      </c>
      <c r="V76" s="171">
        <f t="shared" si="22"/>
        <v>26.478385152629194</v>
      </c>
      <c r="W76" s="171">
        <f t="shared" si="22"/>
        <v>24.82348608058987</v>
      </c>
      <c r="X76" s="171">
        <f t="shared" si="22"/>
        <v>23.168587008550546</v>
      </c>
      <c r="Y76" s="171">
        <f t="shared" si="22"/>
        <v>21.51368793651122</v>
      </c>
      <c r="Z76" s="171">
        <f t="shared" si="22"/>
        <v>19.858788864471897</v>
      </c>
      <c r="AA76" s="171">
        <f t="shared" si="22"/>
        <v>18.203889792432573</v>
      </c>
      <c r="AB76" s="171">
        <f t="shared" si="22"/>
        <v>16.54899072039325</v>
      </c>
      <c r="AC76" s="171">
        <f t="shared" si="22"/>
        <v>14.894091648353927</v>
      </c>
      <c r="AD76" s="171">
        <f t="shared" si="22"/>
        <v>13.239192576314604</v>
      </c>
      <c r="AE76" s="171">
        <f t="shared" si="22"/>
        <v>11.584293504275282</v>
      </c>
      <c r="AF76" s="171">
        <f t="shared" si="22"/>
        <v>9.92939443223596</v>
      </c>
      <c r="AG76" s="171">
        <f t="shared" si="22"/>
        <v>8.274495360196637</v>
      </c>
      <c r="AH76" s="171">
        <f t="shared" si="22"/>
        <v>6.6195962881573145</v>
      </c>
      <c r="AI76" s="171">
        <f t="shared" si="22"/>
        <v>4.964697216117992</v>
      </c>
      <c r="AJ76" s="171">
        <f t="shared" si="22"/>
        <v>3.3097981440786692</v>
      </c>
      <c r="AK76" s="171">
        <f t="shared" si="22"/>
        <v>1.6548990720393464</v>
      </c>
      <c r="AL76" s="171">
        <f t="shared" si="22"/>
        <v>2.353672812205332E-14</v>
      </c>
    </row>
    <row r="77" spans="2:38" ht="12.75">
      <c r="B77" s="27" t="s">
        <v>102</v>
      </c>
      <c r="C77" s="70">
        <f aca="true" t="shared" si="23" ref="C77:AL77">IF(C6&lt;=$A$69,$B$55/$A$69,0)</f>
        <v>1.6548990720393228</v>
      </c>
      <c r="D77" s="70">
        <f t="shared" si="23"/>
        <v>1.6548990720393228</v>
      </c>
      <c r="E77" s="70">
        <f t="shared" si="23"/>
        <v>1.6548990720393228</v>
      </c>
      <c r="F77" s="70">
        <f t="shared" si="23"/>
        <v>1.6548990720393228</v>
      </c>
      <c r="G77" s="70">
        <f t="shared" si="23"/>
        <v>1.6548990720393228</v>
      </c>
      <c r="H77" s="70">
        <f t="shared" si="23"/>
        <v>1.6548990720393228</v>
      </c>
      <c r="I77" s="70">
        <f t="shared" si="23"/>
        <v>1.6548990720393228</v>
      </c>
      <c r="J77" s="70">
        <f t="shared" si="23"/>
        <v>1.6548990720393228</v>
      </c>
      <c r="K77" s="70">
        <f t="shared" si="23"/>
        <v>1.6548990720393228</v>
      </c>
      <c r="L77" s="70">
        <f t="shared" si="23"/>
        <v>1.6548990720393228</v>
      </c>
      <c r="M77" s="70">
        <f t="shared" si="23"/>
        <v>1.6548990720393228</v>
      </c>
      <c r="N77" s="70">
        <f t="shared" si="23"/>
        <v>1.6548990720393228</v>
      </c>
      <c r="O77" s="70">
        <f t="shared" si="23"/>
        <v>1.6548990720393228</v>
      </c>
      <c r="P77" s="70">
        <f t="shared" si="23"/>
        <v>1.6548990720393228</v>
      </c>
      <c r="Q77" s="70">
        <f t="shared" si="23"/>
        <v>1.6548990720393228</v>
      </c>
      <c r="R77" s="70">
        <f t="shared" si="23"/>
        <v>1.6548990720393228</v>
      </c>
      <c r="S77" s="70">
        <f t="shared" si="23"/>
        <v>1.6548990720393228</v>
      </c>
      <c r="T77" s="70">
        <f t="shared" si="23"/>
        <v>1.6548990720393228</v>
      </c>
      <c r="U77" s="70">
        <f t="shared" si="23"/>
        <v>1.6548990720393228</v>
      </c>
      <c r="V77" s="70">
        <f t="shared" si="23"/>
        <v>1.6548990720393228</v>
      </c>
      <c r="W77" s="70">
        <f t="shared" si="23"/>
        <v>1.6548990720393228</v>
      </c>
      <c r="X77" s="70">
        <f t="shared" si="23"/>
        <v>1.6548990720393228</v>
      </c>
      <c r="Y77" s="70">
        <f t="shared" si="23"/>
        <v>1.6548990720393228</v>
      </c>
      <c r="Z77" s="70">
        <f t="shared" si="23"/>
        <v>1.6548990720393228</v>
      </c>
      <c r="AA77" s="70">
        <f t="shared" si="23"/>
        <v>1.6548990720393228</v>
      </c>
      <c r="AB77" s="70">
        <f t="shared" si="23"/>
        <v>1.6548990720393228</v>
      </c>
      <c r="AC77" s="70">
        <f t="shared" si="23"/>
        <v>1.6548990720393228</v>
      </c>
      <c r="AD77" s="70">
        <f t="shared" si="23"/>
        <v>1.6548990720393228</v>
      </c>
      <c r="AE77" s="70">
        <f t="shared" si="23"/>
        <v>1.6548990720393228</v>
      </c>
      <c r="AF77" s="70">
        <f t="shared" si="23"/>
        <v>1.6548990720393228</v>
      </c>
      <c r="AG77" s="70">
        <f t="shared" si="23"/>
        <v>1.6548990720393228</v>
      </c>
      <c r="AH77" s="70">
        <f t="shared" si="23"/>
        <v>1.6548990720393228</v>
      </c>
      <c r="AI77" s="70">
        <f t="shared" si="23"/>
        <v>1.6548990720393228</v>
      </c>
      <c r="AJ77" s="70">
        <f t="shared" si="23"/>
        <v>1.6548990720393228</v>
      </c>
      <c r="AK77" s="70">
        <f t="shared" si="23"/>
        <v>1.6548990720393228</v>
      </c>
      <c r="AL77" s="70">
        <f t="shared" si="23"/>
        <v>0</v>
      </c>
    </row>
    <row r="78" spans="2:38" ht="12.75">
      <c r="B78" s="27" t="s">
        <v>86</v>
      </c>
      <c r="C78" s="70">
        <f>C76-C77</f>
        <v>56.26656844933698</v>
      </c>
      <c r="D78" s="70">
        <f aca="true" t="shared" si="24" ref="D78:AL78">D76-D77</f>
        <v>54.61166937729766</v>
      </c>
      <c r="E78" s="70">
        <f t="shared" si="24"/>
        <v>52.95677030525834</v>
      </c>
      <c r="F78" s="70">
        <f t="shared" si="24"/>
        <v>51.30187123321902</v>
      </c>
      <c r="G78" s="70">
        <f t="shared" si="24"/>
        <v>49.6469721611797</v>
      </c>
      <c r="H78" s="70">
        <f t="shared" si="24"/>
        <v>47.992073089140376</v>
      </c>
      <c r="I78" s="70">
        <f t="shared" si="24"/>
        <v>46.337174017101056</v>
      </c>
      <c r="J78" s="70">
        <f t="shared" si="24"/>
        <v>44.682274945061735</v>
      </c>
      <c r="K78" s="70">
        <f t="shared" si="24"/>
        <v>43.027375873022415</v>
      </c>
      <c r="L78" s="70">
        <f t="shared" si="24"/>
        <v>41.372476800983094</v>
      </c>
      <c r="M78" s="70">
        <f t="shared" si="24"/>
        <v>39.71757772894377</v>
      </c>
      <c r="N78" s="70">
        <f t="shared" si="24"/>
        <v>38.06267865690445</v>
      </c>
      <c r="O78" s="70">
        <f t="shared" si="24"/>
        <v>36.40777958486513</v>
      </c>
      <c r="P78" s="70">
        <f t="shared" si="24"/>
        <v>34.75288051282581</v>
      </c>
      <c r="Q78" s="70">
        <f t="shared" si="24"/>
        <v>33.09798144078649</v>
      </c>
      <c r="R78" s="70">
        <f t="shared" si="24"/>
        <v>31.443082368747167</v>
      </c>
      <c r="S78" s="70">
        <f t="shared" si="24"/>
        <v>29.788183296707842</v>
      </c>
      <c r="T78" s="70">
        <f t="shared" si="24"/>
        <v>28.133284224668518</v>
      </c>
      <c r="U78" s="70">
        <f t="shared" si="24"/>
        <v>26.478385152629194</v>
      </c>
      <c r="V78" s="70">
        <f t="shared" si="24"/>
        <v>24.82348608058987</v>
      </c>
      <c r="W78" s="70">
        <f t="shared" si="24"/>
        <v>23.168587008550546</v>
      </c>
      <c r="X78" s="70">
        <f t="shared" si="24"/>
        <v>21.51368793651122</v>
      </c>
      <c r="Y78" s="70">
        <f t="shared" si="24"/>
        <v>19.858788864471897</v>
      </c>
      <c r="Z78" s="70">
        <f t="shared" si="24"/>
        <v>18.203889792432573</v>
      </c>
      <c r="AA78" s="70">
        <f t="shared" si="24"/>
        <v>16.54899072039325</v>
      </c>
      <c r="AB78" s="70">
        <f t="shared" si="24"/>
        <v>14.894091648353927</v>
      </c>
      <c r="AC78" s="70">
        <f t="shared" si="24"/>
        <v>13.239192576314604</v>
      </c>
      <c r="AD78" s="70">
        <f t="shared" si="24"/>
        <v>11.584293504275282</v>
      </c>
      <c r="AE78" s="70">
        <f t="shared" si="24"/>
        <v>9.92939443223596</v>
      </c>
      <c r="AF78" s="70">
        <f t="shared" si="24"/>
        <v>8.274495360196637</v>
      </c>
      <c r="AG78" s="70">
        <f t="shared" si="24"/>
        <v>6.6195962881573145</v>
      </c>
      <c r="AH78" s="70">
        <f t="shared" si="24"/>
        <v>4.964697216117992</v>
      </c>
      <c r="AI78" s="70">
        <f t="shared" si="24"/>
        <v>3.3097981440786692</v>
      </c>
      <c r="AJ78" s="70">
        <f t="shared" si="24"/>
        <v>1.6548990720393464</v>
      </c>
      <c r="AK78" s="70">
        <f t="shared" si="24"/>
        <v>2.353672812205332E-14</v>
      </c>
      <c r="AL78" s="70">
        <f t="shared" si="24"/>
        <v>2.353672812205332E-14</v>
      </c>
    </row>
    <row r="79" ht="12.75">
      <c r="C79" s="70"/>
    </row>
    <row r="80" spans="2:3" ht="12.75">
      <c r="B80" s="72" t="s">
        <v>111</v>
      </c>
      <c r="C80" s="70"/>
    </row>
    <row r="81" spans="2:38" ht="12.75">
      <c r="B81" s="27" t="s">
        <v>118</v>
      </c>
      <c r="C81" s="70">
        <f>B56</f>
        <v>-40.54502726496341</v>
      </c>
      <c r="D81" s="171">
        <f>C83</f>
        <v>-39.38659791453588</v>
      </c>
      <c r="E81" s="171">
        <f aca="true" t="shared" si="25" ref="E81:AL81">D83</f>
        <v>-38.22816856410836</v>
      </c>
      <c r="F81" s="171">
        <f t="shared" si="25"/>
        <v>-37.06973921368083</v>
      </c>
      <c r="G81" s="171">
        <f t="shared" si="25"/>
        <v>-35.91130986325331</v>
      </c>
      <c r="H81" s="171">
        <f t="shared" si="25"/>
        <v>-34.75288051282578</v>
      </c>
      <c r="I81" s="171">
        <f t="shared" si="25"/>
        <v>-33.59445116239826</v>
      </c>
      <c r="J81" s="171">
        <f t="shared" si="25"/>
        <v>-32.43602181197073</v>
      </c>
      <c r="K81" s="171">
        <f t="shared" si="25"/>
        <v>-31.277592461543207</v>
      </c>
      <c r="L81" s="171">
        <f t="shared" si="25"/>
        <v>-30.119163111115682</v>
      </c>
      <c r="M81" s="171">
        <f t="shared" si="25"/>
        <v>-28.960733760688157</v>
      </c>
      <c r="N81" s="171">
        <f t="shared" si="25"/>
        <v>-27.802304410260632</v>
      </c>
      <c r="O81" s="171">
        <f t="shared" si="25"/>
        <v>-26.643875059833107</v>
      </c>
      <c r="P81" s="171">
        <f t="shared" si="25"/>
        <v>-25.48544570940558</v>
      </c>
      <c r="Q81" s="171">
        <f t="shared" si="25"/>
        <v>-24.327016358978057</v>
      </c>
      <c r="R81" s="171">
        <f t="shared" si="25"/>
        <v>-23.16858700855053</v>
      </c>
      <c r="S81" s="171">
        <f t="shared" si="25"/>
        <v>-22.010157658123006</v>
      </c>
      <c r="T81" s="171">
        <f t="shared" si="25"/>
        <v>-20.85172830769548</v>
      </c>
      <c r="U81" s="171">
        <f t="shared" si="25"/>
        <v>-19.693298957267956</v>
      </c>
      <c r="V81" s="171">
        <f t="shared" si="25"/>
        <v>-18.53486960684043</v>
      </c>
      <c r="W81" s="171">
        <f t="shared" si="25"/>
        <v>-17.376440256412906</v>
      </c>
      <c r="X81" s="171">
        <f t="shared" si="25"/>
        <v>-16.21801090598538</v>
      </c>
      <c r="Y81" s="171">
        <f t="shared" si="25"/>
        <v>-15.059581555557855</v>
      </c>
      <c r="Z81" s="171">
        <f t="shared" si="25"/>
        <v>-13.90115220513033</v>
      </c>
      <c r="AA81" s="171">
        <f t="shared" si="25"/>
        <v>-12.742722854702805</v>
      </c>
      <c r="AB81" s="171">
        <f t="shared" si="25"/>
        <v>-11.58429350427528</v>
      </c>
      <c r="AC81" s="171">
        <f t="shared" si="25"/>
        <v>-10.425864153847755</v>
      </c>
      <c r="AD81" s="171">
        <f t="shared" si="25"/>
        <v>-9.26743480342023</v>
      </c>
      <c r="AE81" s="171">
        <f t="shared" si="25"/>
        <v>-8.109005452992704</v>
      </c>
      <c r="AF81" s="171">
        <f t="shared" si="25"/>
        <v>-6.950576102565178</v>
      </c>
      <c r="AG81" s="171">
        <f t="shared" si="25"/>
        <v>-5.792146752137652</v>
      </c>
      <c r="AH81" s="171">
        <f t="shared" si="25"/>
        <v>-4.633717401710126</v>
      </c>
      <c r="AI81" s="171">
        <f t="shared" si="25"/>
        <v>-3.4752880512826003</v>
      </c>
      <c r="AJ81" s="171">
        <f t="shared" si="25"/>
        <v>-2.3168587008550743</v>
      </c>
      <c r="AK81" s="171">
        <f t="shared" si="25"/>
        <v>-1.1584293504275482</v>
      </c>
      <c r="AL81" s="171">
        <f t="shared" si="25"/>
        <v>-2.220446049250313E-14</v>
      </c>
    </row>
    <row r="82" spans="2:38" ht="12.75">
      <c r="B82" s="27" t="s">
        <v>119</v>
      </c>
      <c r="C82" s="70">
        <f aca="true" t="shared" si="26" ref="C82:AL82">IF(C6&lt;=$A$69,$C$81/$A$69,0)</f>
        <v>-1.158429350427526</v>
      </c>
      <c r="D82" s="70">
        <f t="shared" si="26"/>
        <v>-1.158429350427526</v>
      </c>
      <c r="E82" s="70">
        <f t="shared" si="26"/>
        <v>-1.158429350427526</v>
      </c>
      <c r="F82" s="70">
        <f t="shared" si="26"/>
        <v>-1.158429350427526</v>
      </c>
      <c r="G82" s="70">
        <f t="shared" si="26"/>
        <v>-1.158429350427526</v>
      </c>
      <c r="H82" s="70">
        <f t="shared" si="26"/>
        <v>-1.158429350427526</v>
      </c>
      <c r="I82" s="70">
        <f t="shared" si="26"/>
        <v>-1.158429350427526</v>
      </c>
      <c r="J82" s="70">
        <f t="shared" si="26"/>
        <v>-1.158429350427526</v>
      </c>
      <c r="K82" s="70">
        <f t="shared" si="26"/>
        <v>-1.158429350427526</v>
      </c>
      <c r="L82" s="70">
        <f t="shared" si="26"/>
        <v>-1.158429350427526</v>
      </c>
      <c r="M82" s="70">
        <f t="shared" si="26"/>
        <v>-1.158429350427526</v>
      </c>
      <c r="N82" s="70">
        <f t="shared" si="26"/>
        <v>-1.158429350427526</v>
      </c>
      <c r="O82" s="70">
        <f t="shared" si="26"/>
        <v>-1.158429350427526</v>
      </c>
      <c r="P82" s="70">
        <f t="shared" si="26"/>
        <v>-1.158429350427526</v>
      </c>
      <c r="Q82" s="70">
        <f t="shared" si="26"/>
        <v>-1.158429350427526</v>
      </c>
      <c r="R82" s="70">
        <f t="shared" si="26"/>
        <v>-1.158429350427526</v>
      </c>
      <c r="S82" s="70">
        <f t="shared" si="26"/>
        <v>-1.158429350427526</v>
      </c>
      <c r="T82" s="70">
        <f t="shared" si="26"/>
        <v>-1.158429350427526</v>
      </c>
      <c r="U82" s="70">
        <f t="shared" si="26"/>
        <v>-1.158429350427526</v>
      </c>
      <c r="V82" s="70">
        <f t="shared" si="26"/>
        <v>-1.158429350427526</v>
      </c>
      <c r="W82" s="70">
        <f t="shared" si="26"/>
        <v>-1.158429350427526</v>
      </c>
      <c r="X82" s="70">
        <f t="shared" si="26"/>
        <v>-1.158429350427526</v>
      </c>
      <c r="Y82" s="70">
        <f t="shared" si="26"/>
        <v>-1.158429350427526</v>
      </c>
      <c r="Z82" s="70">
        <f t="shared" si="26"/>
        <v>-1.158429350427526</v>
      </c>
      <c r="AA82" s="70">
        <f t="shared" si="26"/>
        <v>-1.158429350427526</v>
      </c>
      <c r="AB82" s="70">
        <f t="shared" si="26"/>
        <v>-1.158429350427526</v>
      </c>
      <c r="AC82" s="70">
        <f t="shared" si="26"/>
        <v>-1.158429350427526</v>
      </c>
      <c r="AD82" s="70">
        <f t="shared" si="26"/>
        <v>-1.158429350427526</v>
      </c>
      <c r="AE82" s="70">
        <f t="shared" si="26"/>
        <v>-1.158429350427526</v>
      </c>
      <c r="AF82" s="70">
        <f t="shared" si="26"/>
        <v>-1.158429350427526</v>
      </c>
      <c r="AG82" s="70">
        <f t="shared" si="26"/>
        <v>-1.158429350427526</v>
      </c>
      <c r="AH82" s="70">
        <f t="shared" si="26"/>
        <v>-1.158429350427526</v>
      </c>
      <c r="AI82" s="70">
        <f t="shared" si="26"/>
        <v>-1.158429350427526</v>
      </c>
      <c r="AJ82" s="70">
        <f t="shared" si="26"/>
        <v>-1.158429350427526</v>
      </c>
      <c r="AK82" s="70">
        <f t="shared" si="26"/>
        <v>-1.158429350427526</v>
      </c>
      <c r="AL82" s="70">
        <f t="shared" si="26"/>
        <v>0</v>
      </c>
    </row>
    <row r="83" spans="2:38" ht="12.75">
      <c r="B83" s="27" t="s">
        <v>86</v>
      </c>
      <c r="C83" s="70">
        <f>C81-C82</f>
        <v>-39.38659791453588</v>
      </c>
      <c r="D83" s="70">
        <f aca="true" t="shared" si="27" ref="D83:AL83">D81-D82</f>
        <v>-38.22816856410836</v>
      </c>
      <c r="E83" s="70">
        <f t="shared" si="27"/>
        <v>-37.06973921368083</v>
      </c>
      <c r="F83" s="70">
        <f t="shared" si="27"/>
        <v>-35.91130986325331</v>
      </c>
      <c r="G83" s="70">
        <f t="shared" si="27"/>
        <v>-34.75288051282578</v>
      </c>
      <c r="H83" s="70">
        <f t="shared" si="27"/>
        <v>-33.59445116239826</v>
      </c>
      <c r="I83" s="70">
        <f t="shared" si="27"/>
        <v>-32.43602181197073</v>
      </c>
      <c r="J83" s="70">
        <f t="shared" si="27"/>
        <v>-31.277592461543207</v>
      </c>
      <c r="K83" s="70">
        <f t="shared" si="27"/>
        <v>-30.119163111115682</v>
      </c>
      <c r="L83" s="70">
        <f t="shared" si="27"/>
        <v>-28.960733760688157</v>
      </c>
      <c r="M83" s="70">
        <f t="shared" si="27"/>
        <v>-27.802304410260632</v>
      </c>
      <c r="N83" s="70">
        <f t="shared" si="27"/>
        <v>-26.643875059833107</v>
      </c>
      <c r="O83" s="70">
        <f t="shared" si="27"/>
        <v>-25.48544570940558</v>
      </c>
      <c r="P83" s="70">
        <f t="shared" si="27"/>
        <v>-24.327016358978057</v>
      </c>
      <c r="Q83" s="70">
        <f t="shared" si="27"/>
        <v>-23.16858700855053</v>
      </c>
      <c r="R83" s="70">
        <f t="shared" si="27"/>
        <v>-22.010157658123006</v>
      </c>
      <c r="S83" s="70">
        <f t="shared" si="27"/>
        <v>-20.85172830769548</v>
      </c>
      <c r="T83" s="70">
        <f t="shared" si="27"/>
        <v>-19.693298957267956</v>
      </c>
      <c r="U83" s="70">
        <f t="shared" si="27"/>
        <v>-18.53486960684043</v>
      </c>
      <c r="V83" s="70">
        <f t="shared" si="27"/>
        <v>-17.376440256412906</v>
      </c>
      <c r="W83" s="70">
        <f t="shared" si="27"/>
        <v>-16.21801090598538</v>
      </c>
      <c r="X83" s="70">
        <f t="shared" si="27"/>
        <v>-15.059581555557855</v>
      </c>
      <c r="Y83" s="70">
        <f t="shared" si="27"/>
        <v>-13.90115220513033</v>
      </c>
      <c r="Z83" s="70">
        <f t="shared" si="27"/>
        <v>-12.742722854702805</v>
      </c>
      <c r="AA83" s="70">
        <f t="shared" si="27"/>
        <v>-11.58429350427528</v>
      </c>
      <c r="AB83" s="70">
        <f t="shared" si="27"/>
        <v>-10.425864153847755</v>
      </c>
      <c r="AC83" s="70">
        <f t="shared" si="27"/>
        <v>-9.26743480342023</v>
      </c>
      <c r="AD83" s="70">
        <f t="shared" si="27"/>
        <v>-8.109005452992704</v>
      </c>
      <c r="AE83" s="70">
        <f t="shared" si="27"/>
        <v>-6.950576102565178</v>
      </c>
      <c r="AF83" s="70">
        <f t="shared" si="27"/>
        <v>-5.792146752137652</v>
      </c>
      <c r="AG83" s="70">
        <f t="shared" si="27"/>
        <v>-4.633717401710126</v>
      </c>
      <c r="AH83" s="70">
        <f t="shared" si="27"/>
        <v>-3.4752880512826003</v>
      </c>
      <c r="AI83" s="70">
        <f t="shared" si="27"/>
        <v>-2.3168587008550743</v>
      </c>
      <c r="AJ83" s="70">
        <f t="shared" si="27"/>
        <v>-1.1584293504275482</v>
      </c>
      <c r="AK83" s="70">
        <f t="shared" si="27"/>
        <v>-2.220446049250313E-14</v>
      </c>
      <c r="AL83" s="70">
        <f t="shared" si="27"/>
        <v>-2.220446049250313E-14</v>
      </c>
    </row>
    <row r="84" ht="12.75">
      <c r="C84" s="70"/>
    </row>
    <row r="85" spans="2:3" ht="12.75">
      <c r="B85" s="72" t="s">
        <v>112</v>
      </c>
      <c r="C85" s="70"/>
    </row>
    <row r="86" spans="2:38" ht="12.75">
      <c r="B86" s="27" t="s">
        <v>118</v>
      </c>
      <c r="C86" s="70">
        <f>B60</f>
        <v>-17.37644025641289</v>
      </c>
      <c r="D86" s="171">
        <f>C88</f>
        <v>-16.879970534801096</v>
      </c>
      <c r="E86" s="171">
        <f aca="true" t="shared" si="28" ref="E86:AL86">D88</f>
        <v>-16.3835008131893</v>
      </c>
      <c r="F86" s="171">
        <f t="shared" si="28"/>
        <v>-15.887031091577503</v>
      </c>
      <c r="G86" s="171">
        <f t="shared" si="28"/>
        <v>-15.390561369965706</v>
      </c>
      <c r="H86" s="171">
        <f t="shared" si="28"/>
        <v>-14.894091648353909</v>
      </c>
      <c r="I86" s="171">
        <f t="shared" si="28"/>
        <v>-14.397621926742111</v>
      </c>
      <c r="J86" s="171">
        <f t="shared" si="28"/>
        <v>-13.901152205130314</v>
      </c>
      <c r="K86" s="171">
        <f t="shared" si="28"/>
        <v>-13.404682483518517</v>
      </c>
      <c r="L86" s="171">
        <f t="shared" si="28"/>
        <v>-12.90821276190672</v>
      </c>
      <c r="M86" s="171">
        <f t="shared" si="28"/>
        <v>-12.411743040294922</v>
      </c>
      <c r="N86" s="171">
        <f t="shared" si="28"/>
        <v>-11.915273318683125</v>
      </c>
      <c r="O86" s="171">
        <f t="shared" si="28"/>
        <v>-11.418803597071328</v>
      </c>
      <c r="P86" s="171">
        <f t="shared" si="28"/>
        <v>-10.92233387545953</v>
      </c>
      <c r="Q86" s="171">
        <f t="shared" si="28"/>
        <v>-10.425864153847733</v>
      </c>
      <c r="R86" s="171">
        <f t="shared" si="28"/>
        <v>-9.929394432235936</v>
      </c>
      <c r="S86" s="171">
        <f t="shared" si="28"/>
        <v>-9.432924710624139</v>
      </c>
      <c r="T86" s="171">
        <f t="shared" si="28"/>
        <v>-8.936454989012342</v>
      </c>
      <c r="U86" s="171">
        <f t="shared" si="28"/>
        <v>-8.439985267400544</v>
      </c>
      <c r="V86" s="171">
        <f t="shared" si="28"/>
        <v>-7.943515545788747</v>
      </c>
      <c r="W86" s="171">
        <f t="shared" si="28"/>
        <v>-7.44704582417695</v>
      </c>
      <c r="X86" s="171">
        <f t="shared" si="28"/>
        <v>-6.950576102565153</v>
      </c>
      <c r="Y86" s="171">
        <f t="shared" si="28"/>
        <v>-6.454106380953355</v>
      </c>
      <c r="Z86" s="171">
        <f t="shared" si="28"/>
        <v>-5.957636659341558</v>
      </c>
      <c r="AA86" s="171">
        <f t="shared" si="28"/>
        <v>-5.461166937729761</v>
      </c>
      <c r="AB86" s="171">
        <f t="shared" si="28"/>
        <v>-4.964697216117964</v>
      </c>
      <c r="AC86" s="171">
        <f t="shared" si="28"/>
        <v>-4.468227494506166</v>
      </c>
      <c r="AD86" s="171">
        <f t="shared" si="28"/>
        <v>-3.9717577728943696</v>
      </c>
      <c r="AE86" s="171">
        <f t="shared" si="28"/>
        <v>-3.475288051282573</v>
      </c>
      <c r="AF86" s="171">
        <f t="shared" si="28"/>
        <v>-2.978818329670776</v>
      </c>
      <c r="AG86" s="171">
        <f t="shared" si="28"/>
        <v>-2.482348608058979</v>
      </c>
      <c r="AH86" s="171">
        <f t="shared" si="28"/>
        <v>-1.9858788864471824</v>
      </c>
      <c r="AI86" s="171">
        <f t="shared" si="28"/>
        <v>-1.4894091648353855</v>
      </c>
      <c r="AJ86" s="171">
        <f t="shared" si="28"/>
        <v>-0.9929394432235886</v>
      </c>
      <c r="AK86" s="171">
        <f t="shared" si="28"/>
        <v>-0.4964697216117917</v>
      </c>
      <c r="AL86" s="171">
        <f t="shared" si="28"/>
        <v>5.218048215738236E-15</v>
      </c>
    </row>
    <row r="87" spans="2:38" ht="12.75">
      <c r="B87" s="27" t="s">
        <v>119</v>
      </c>
      <c r="C87" s="70">
        <f aca="true" t="shared" si="29" ref="C87:AL87">IF(C6&lt;=$A$69,$C$86/$A$69,0)</f>
        <v>-0.4964697216117969</v>
      </c>
      <c r="D87" s="70">
        <f t="shared" si="29"/>
        <v>-0.4964697216117969</v>
      </c>
      <c r="E87" s="70">
        <f t="shared" si="29"/>
        <v>-0.4964697216117969</v>
      </c>
      <c r="F87" s="70">
        <f t="shared" si="29"/>
        <v>-0.4964697216117969</v>
      </c>
      <c r="G87" s="70">
        <f t="shared" si="29"/>
        <v>-0.4964697216117969</v>
      </c>
      <c r="H87" s="70">
        <f t="shared" si="29"/>
        <v>-0.4964697216117969</v>
      </c>
      <c r="I87" s="70">
        <f t="shared" si="29"/>
        <v>-0.4964697216117969</v>
      </c>
      <c r="J87" s="70">
        <f t="shared" si="29"/>
        <v>-0.4964697216117969</v>
      </c>
      <c r="K87" s="70">
        <f t="shared" si="29"/>
        <v>-0.4964697216117969</v>
      </c>
      <c r="L87" s="70">
        <f t="shared" si="29"/>
        <v>-0.4964697216117969</v>
      </c>
      <c r="M87" s="70">
        <f t="shared" si="29"/>
        <v>-0.4964697216117969</v>
      </c>
      <c r="N87" s="70">
        <f t="shared" si="29"/>
        <v>-0.4964697216117969</v>
      </c>
      <c r="O87" s="70">
        <f t="shared" si="29"/>
        <v>-0.4964697216117969</v>
      </c>
      <c r="P87" s="70">
        <f t="shared" si="29"/>
        <v>-0.4964697216117969</v>
      </c>
      <c r="Q87" s="70">
        <f t="shared" si="29"/>
        <v>-0.4964697216117969</v>
      </c>
      <c r="R87" s="70">
        <f t="shared" si="29"/>
        <v>-0.4964697216117969</v>
      </c>
      <c r="S87" s="70">
        <f t="shared" si="29"/>
        <v>-0.4964697216117969</v>
      </c>
      <c r="T87" s="70">
        <f t="shared" si="29"/>
        <v>-0.4964697216117969</v>
      </c>
      <c r="U87" s="70">
        <f t="shared" si="29"/>
        <v>-0.4964697216117969</v>
      </c>
      <c r="V87" s="70">
        <f t="shared" si="29"/>
        <v>-0.4964697216117969</v>
      </c>
      <c r="W87" s="70">
        <f t="shared" si="29"/>
        <v>-0.4964697216117969</v>
      </c>
      <c r="X87" s="70">
        <f t="shared" si="29"/>
        <v>-0.4964697216117969</v>
      </c>
      <c r="Y87" s="70">
        <f t="shared" si="29"/>
        <v>-0.4964697216117969</v>
      </c>
      <c r="Z87" s="70">
        <f t="shared" si="29"/>
        <v>-0.4964697216117969</v>
      </c>
      <c r="AA87" s="70">
        <f t="shared" si="29"/>
        <v>-0.4964697216117969</v>
      </c>
      <c r="AB87" s="70">
        <f t="shared" si="29"/>
        <v>-0.4964697216117969</v>
      </c>
      <c r="AC87" s="70">
        <f t="shared" si="29"/>
        <v>-0.4964697216117969</v>
      </c>
      <c r="AD87" s="70">
        <f t="shared" si="29"/>
        <v>-0.4964697216117969</v>
      </c>
      <c r="AE87" s="70">
        <f t="shared" si="29"/>
        <v>-0.4964697216117969</v>
      </c>
      <c r="AF87" s="70">
        <f t="shared" si="29"/>
        <v>-0.4964697216117969</v>
      </c>
      <c r="AG87" s="70">
        <f t="shared" si="29"/>
        <v>-0.4964697216117969</v>
      </c>
      <c r="AH87" s="70">
        <f t="shared" si="29"/>
        <v>-0.4964697216117969</v>
      </c>
      <c r="AI87" s="70">
        <f t="shared" si="29"/>
        <v>-0.4964697216117969</v>
      </c>
      <c r="AJ87" s="70">
        <f t="shared" si="29"/>
        <v>-0.4964697216117969</v>
      </c>
      <c r="AK87" s="70">
        <f t="shared" si="29"/>
        <v>-0.4964697216117969</v>
      </c>
      <c r="AL87" s="70">
        <f t="shared" si="29"/>
        <v>0</v>
      </c>
    </row>
    <row r="88" spans="2:38" ht="12.75">
      <c r="B88" s="27" t="s">
        <v>86</v>
      </c>
      <c r="C88" s="70">
        <f>C86-C87</f>
        <v>-16.879970534801096</v>
      </c>
      <c r="D88" s="70">
        <f>D86-D87</f>
        <v>-16.3835008131893</v>
      </c>
      <c r="E88" s="70">
        <f aca="true" t="shared" si="30" ref="E88:AL88">E86-E87</f>
        <v>-15.887031091577503</v>
      </c>
      <c r="F88" s="70">
        <f t="shared" si="30"/>
        <v>-15.390561369965706</v>
      </c>
      <c r="G88" s="70">
        <f t="shared" si="30"/>
        <v>-14.894091648353909</v>
      </c>
      <c r="H88" s="70">
        <f t="shared" si="30"/>
        <v>-14.397621926742111</v>
      </c>
      <c r="I88" s="70">
        <f t="shared" si="30"/>
        <v>-13.901152205130314</v>
      </c>
      <c r="J88" s="70">
        <f t="shared" si="30"/>
        <v>-13.404682483518517</v>
      </c>
      <c r="K88" s="70">
        <f t="shared" si="30"/>
        <v>-12.90821276190672</v>
      </c>
      <c r="L88" s="70">
        <f t="shared" si="30"/>
        <v>-12.411743040294922</v>
      </c>
      <c r="M88" s="70">
        <f t="shared" si="30"/>
        <v>-11.915273318683125</v>
      </c>
      <c r="N88" s="70">
        <f t="shared" si="30"/>
        <v>-11.418803597071328</v>
      </c>
      <c r="O88" s="70">
        <f t="shared" si="30"/>
        <v>-10.92233387545953</v>
      </c>
      <c r="P88" s="70">
        <f t="shared" si="30"/>
        <v>-10.425864153847733</v>
      </c>
      <c r="Q88" s="70">
        <f t="shared" si="30"/>
        <v>-9.929394432235936</v>
      </c>
      <c r="R88" s="70">
        <f t="shared" si="30"/>
        <v>-9.432924710624139</v>
      </c>
      <c r="S88" s="70">
        <f t="shared" si="30"/>
        <v>-8.936454989012342</v>
      </c>
      <c r="T88" s="70">
        <f t="shared" si="30"/>
        <v>-8.439985267400544</v>
      </c>
      <c r="U88" s="70">
        <f t="shared" si="30"/>
        <v>-7.943515545788747</v>
      </c>
      <c r="V88" s="70">
        <f t="shared" si="30"/>
        <v>-7.44704582417695</v>
      </c>
      <c r="W88" s="70">
        <f t="shared" si="30"/>
        <v>-6.950576102565153</v>
      </c>
      <c r="X88" s="70">
        <f t="shared" si="30"/>
        <v>-6.454106380953355</v>
      </c>
      <c r="Y88" s="70">
        <f t="shared" si="30"/>
        <v>-5.957636659341558</v>
      </c>
      <c r="Z88" s="70">
        <f t="shared" si="30"/>
        <v>-5.461166937729761</v>
      </c>
      <c r="AA88" s="70">
        <f t="shared" si="30"/>
        <v>-4.964697216117964</v>
      </c>
      <c r="AB88" s="70">
        <f t="shared" si="30"/>
        <v>-4.468227494506166</v>
      </c>
      <c r="AC88" s="70">
        <f t="shared" si="30"/>
        <v>-3.9717577728943696</v>
      </c>
      <c r="AD88" s="70">
        <f t="shared" si="30"/>
        <v>-3.475288051282573</v>
      </c>
      <c r="AE88" s="70">
        <f t="shared" si="30"/>
        <v>-2.978818329670776</v>
      </c>
      <c r="AF88" s="70">
        <f t="shared" si="30"/>
        <v>-2.482348608058979</v>
      </c>
      <c r="AG88" s="70">
        <f t="shared" si="30"/>
        <v>-1.9858788864471824</v>
      </c>
      <c r="AH88" s="70">
        <f t="shared" si="30"/>
        <v>-1.4894091648353855</v>
      </c>
      <c r="AI88" s="70">
        <f t="shared" si="30"/>
        <v>-0.9929394432235886</v>
      </c>
      <c r="AJ88" s="70">
        <f t="shared" si="30"/>
        <v>-0.4964697216117917</v>
      </c>
      <c r="AK88" s="70">
        <f t="shared" si="30"/>
        <v>5.218048215738236E-15</v>
      </c>
      <c r="AL88" s="70">
        <f t="shared" si="30"/>
        <v>5.218048215738236E-15</v>
      </c>
    </row>
    <row r="90" spans="2:3" ht="12.75">
      <c r="B90" s="27" t="s">
        <v>153</v>
      </c>
      <c r="C90" s="56">
        <f>-C81-C86</f>
        <v>57.9214675213763</v>
      </c>
    </row>
    <row r="91" ht="12.75">
      <c r="C91" s="56"/>
    </row>
  </sheetData>
  <sheetProtection password="9F54" sheet="1"/>
  <printOptions/>
  <pageMargins left="0.7" right="0.7" top="0.75" bottom="0.75" header="0.3" footer="0.3"/>
  <pageSetup fitToHeight="100" fitToWidth="100" horizontalDpi="600" verticalDpi="600" orientation="landscape" pageOrder="overThenDown" scale="64" r:id="rId1"/>
  <rowBreaks count="1" manualBreakCount="1">
    <brk id="63" max="255" man="1"/>
  </rowBreaks>
  <colBreaks count="3" manualBreakCount="3">
    <brk id="8" max="65535" man="1"/>
    <brk id="14" max="65535" man="1"/>
    <brk id="20" max="65535" man="1"/>
  </colBreaks>
</worksheet>
</file>

<file path=xl/worksheets/sheet7.xml><?xml version="1.0" encoding="utf-8"?>
<worksheet xmlns="http://schemas.openxmlformats.org/spreadsheetml/2006/main" xmlns:r="http://schemas.openxmlformats.org/officeDocument/2006/relationships">
  <sheetPr codeName="Sheet3"/>
  <dimension ref="A1:AT120"/>
  <sheetViews>
    <sheetView zoomScale="80" zoomScaleNormal="80" zoomScaleSheetLayoutView="90" zoomScalePageLayoutView="0" workbookViewId="0" topLeftCell="A1">
      <pane xSplit="2" topLeftCell="C1" activePane="topRight" state="frozen"/>
      <selection pane="topLeft" activeCell="D29" sqref="D29"/>
      <selection pane="topRight" activeCell="A1" sqref="A1"/>
    </sheetView>
  </sheetViews>
  <sheetFormatPr defaultColWidth="9.140625" defaultRowHeight="12.75" outlineLevelRow="1"/>
  <cols>
    <col min="1" max="1" width="16.8515625" style="9" customWidth="1"/>
    <col min="2" max="2" width="39.8515625" style="9" customWidth="1"/>
    <col min="3" max="3" width="6.8515625" style="9" customWidth="1"/>
    <col min="4" max="45" width="12.8515625" style="9" customWidth="1"/>
    <col min="46" max="46" width="3.140625" style="9" customWidth="1"/>
    <col min="47" max="16384" width="9.140625" style="9" customWidth="1"/>
  </cols>
  <sheetData>
    <row r="1" spans="1:45" ht="15">
      <c r="A1" s="174" t="str">
        <f>'III. Input Tab'!B2</f>
        <v>NSP Maritime Link</v>
      </c>
      <c r="D1" s="133"/>
      <c r="I1" s="213"/>
      <c r="O1" s="213"/>
      <c r="U1" s="213"/>
      <c r="AA1" s="213"/>
      <c r="AG1" s="213"/>
      <c r="AM1" s="213"/>
      <c r="AS1" s="213"/>
    </row>
    <row r="2" spans="1:4" ht="15">
      <c r="A2" s="176" t="s">
        <v>212</v>
      </c>
      <c r="D2" s="133"/>
    </row>
    <row r="3" spans="1:4" ht="15">
      <c r="A3" s="11" t="s">
        <v>80</v>
      </c>
      <c r="D3" s="133"/>
    </row>
    <row r="4" spans="1:4" ht="15">
      <c r="A4" s="174"/>
      <c r="D4" s="133"/>
    </row>
    <row r="5" spans="1:4" ht="12.75">
      <c r="A5" s="11"/>
      <c r="D5" s="200"/>
    </row>
    <row r="6" spans="1:4" ht="12.75">
      <c r="A6" s="11"/>
      <c r="D6" s="200"/>
    </row>
    <row r="7" spans="4:45" ht="12" customHeight="1">
      <c r="D7" s="95" t="str">
        <f>'III. Input Tab'!C17</f>
        <v>Construct</v>
      </c>
      <c r="E7" s="95" t="str">
        <f>'III. Input Tab'!D17</f>
        <v>Construct</v>
      </c>
      <c r="F7" s="95" t="str">
        <f>'III. Input Tab'!E17</f>
        <v>Construct</v>
      </c>
      <c r="G7" s="95" t="str">
        <f>'III. Input Tab'!F17</f>
        <v>Construct</v>
      </c>
      <c r="H7" s="95" t="str">
        <f>'III. Input Tab'!G17</f>
        <v>Construct</v>
      </c>
      <c r="I7" s="95" t="str">
        <f>'III. Input Tab'!H17</f>
        <v>Construct</v>
      </c>
      <c r="J7" s="95">
        <f>'III. Input Tab'!I17</f>
      </c>
      <c r="K7" s="95">
        <f>'III. Input Tab'!J17</f>
      </c>
      <c r="L7" s="95">
        <f>'III. Input Tab'!K17</f>
      </c>
      <c r="M7" s="11">
        <f>'III. Input Tab'!L17</f>
      </c>
      <c r="N7" s="11">
        <f>'III. Input Tab'!M17</f>
      </c>
      <c r="O7" s="11">
        <f>'III. Input Tab'!N17</f>
      </c>
      <c r="P7" s="11">
        <f>'III. Input Tab'!O17</f>
      </c>
      <c r="Q7" s="11">
        <f>'III. Input Tab'!P17</f>
      </c>
      <c r="R7" s="11">
        <f>'III. Input Tab'!Q17</f>
      </c>
      <c r="S7" s="11">
        <f>'III. Input Tab'!R17</f>
      </c>
      <c r="T7" s="11">
        <f>'III. Input Tab'!S17</f>
      </c>
      <c r="U7" s="11">
        <f>'III. Input Tab'!T17</f>
      </c>
      <c r="V7" s="11">
        <f>'III. Input Tab'!U17</f>
      </c>
      <c r="W7" s="11">
        <f>'III. Input Tab'!V17</f>
      </c>
      <c r="X7" s="11">
        <f>'III. Input Tab'!W17</f>
      </c>
      <c r="Y7" s="11">
        <f>'III. Input Tab'!X17</f>
      </c>
      <c r="Z7" s="11">
        <f>'III. Input Tab'!Y17</f>
      </c>
      <c r="AA7" s="11">
        <f>'III. Input Tab'!Z17</f>
      </c>
      <c r="AB7" s="11">
        <f>'III. Input Tab'!AA17</f>
      </c>
      <c r="AC7" s="11">
        <f>'III. Input Tab'!AB17</f>
      </c>
      <c r="AD7" s="11">
        <f>'III. Input Tab'!AC17</f>
      </c>
      <c r="AE7" s="11">
        <f>'III. Input Tab'!AD17</f>
      </c>
      <c r="AF7" s="11">
        <f>'III. Input Tab'!AE17</f>
      </c>
      <c r="AG7" s="11">
        <f>'III. Input Tab'!AF17</f>
      </c>
      <c r="AH7" s="11">
        <f>'III. Input Tab'!AG17</f>
      </c>
      <c r="AI7" s="11">
        <f>'III. Input Tab'!AH17</f>
      </c>
      <c r="AJ7" s="11">
        <f>'III. Input Tab'!AI17</f>
      </c>
      <c r="AK7" s="11">
        <f>'III. Input Tab'!AJ17</f>
      </c>
      <c r="AL7" s="11">
        <f>'III. Input Tab'!AK17</f>
      </c>
      <c r="AM7" s="11">
        <f>'III. Input Tab'!AL17</f>
      </c>
      <c r="AN7" s="11">
        <f>'III. Input Tab'!AM17</f>
      </c>
      <c r="AO7" s="11">
        <f>'III. Input Tab'!AN17</f>
      </c>
      <c r="AP7" s="11">
        <f>'III. Input Tab'!AO17</f>
      </c>
      <c r="AQ7" s="11">
        <f>'III. Input Tab'!AP17</f>
      </c>
      <c r="AR7" s="11">
        <f>'III. Input Tab'!AQ17</f>
      </c>
      <c r="AS7" s="11">
        <f>'III. Input Tab'!AR17</f>
      </c>
    </row>
    <row r="8" spans="4:45" ht="12.75">
      <c r="D8" s="40">
        <f>'III. Input Tab'!C18</f>
        <v>0</v>
      </c>
      <c r="E8" s="40">
        <f>'III. Input Tab'!D18</f>
        <v>0</v>
      </c>
      <c r="F8" s="40">
        <f>'III. Input Tab'!E18</f>
        <v>0</v>
      </c>
      <c r="G8" s="40">
        <f>'III. Input Tab'!F18</f>
        <v>0</v>
      </c>
      <c r="H8" s="40">
        <f>'III. Input Tab'!G18</f>
        <v>0</v>
      </c>
      <c r="I8" s="40">
        <f>'III. Input Tab'!H18</f>
        <v>0</v>
      </c>
      <c r="J8" s="40">
        <f>'III. Input Tab'!I18</f>
        <v>1</v>
      </c>
      <c r="K8" s="40">
        <f>'III. Input Tab'!J18</f>
        <v>2</v>
      </c>
      <c r="L8" s="40">
        <f>'III. Input Tab'!K18</f>
        <v>3</v>
      </c>
      <c r="M8" s="40">
        <f>'III. Input Tab'!L18</f>
        <v>4</v>
      </c>
      <c r="N8" s="40">
        <f>'III. Input Tab'!M18</f>
        <v>5</v>
      </c>
      <c r="O8" s="40">
        <f>'III. Input Tab'!N18</f>
        <v>6</v>
      </c>
      <c r="P8" s="40">
        <f>'III. Input Tab'!O18</f>
        <v>7</v>
      </c>
      <c r="Q8" s="40">
        <f>'III. Input Tab'!P18</f>
        <v>8</v>
      </c>
      <c r="R8" s="40">
        <f>'III. Input Tab'!Q18</f>
        <v>9</v>
      </c>
      <c r="S8" s="40">
        <f>'III. Input Tab'!R18</f>
        <v>10</v>
      </c>
      <c r="T8" s="40">
        <f>'III. Input Tab'!S18</f>
        <v>11</v>
      </c>
      <c r="U8" s="40">
        <f>'III. Input Tab'!T18</f>
        <v>12</v>
      </c>
      <c r="V8" s="40">
        <f>'III. Input Tab'!U18</f>
        <v>13</v>
      </c>
      <c r="W8" s="40">
        <f>'III. Input Tab'!V18</f>
        <v>14</v>
      </c>
      <c r="X8" s="40">
        <f>'III. Input Tab'!W18</f>
        <v>15</v>
      </c>
      <c r="Y8" s="40">
        <f>'III. Input Tab'!X18</f>
        <v>16</v>
      </c>
      <c r="Z8" s="40">
        <f>'III. Input Tab'!Y18</f>
        <v>17</v>
      </c>
      <c r="AA8" s="40">
        <f>'III. Input Tab'!Z18</f>
        <v>18</v>
      </c>
      <c r="AB8" s="40">
        <f>'III. Input Tab'!AA18</f>
        <v>19</v>
      </c>
      <c r="AC8" s="40">
        <f>'III. Input Tab'!AB18</f>
        <v>20</v>
      </c>
      <c r="AD8" s="40">
        <f>'III. Input Tab'!AC18</f>
        <v>21</v>
      </c>
      <c r="AE8" s="40">
        <f>'III. Input Tab'!AD18</f>
        <v>22</v>
      </c>
      <c r="AF8" s="40">
        <f>'III. Input Tab'!AE18</f>
        <v>23</v>
      </c>
      <c r="AG8" s="40">
        <f>'III. Input Tab'!AF18</f>
        <v>24</v>
      </c>
      <c r="AH8" s="40">
        <f>'III. Input Tab'!AG18</f>
        <v>25</v>
      </c>
      <c r="AI8" s="40">
        <f>'III. Input Tab'!AH18</f>
        <v>26</v>
      </c>
      <c r="AJ8" s="40">
        <f>'III. Input Tab'!AI18</f>
        <v>27</v>
      </c>
      <c r="AK8" s="40">
        <f>'III. Input Tab'!AJ18</f>
        <v>28</v>
      </c>
      <c r="AL8" s="40">
        <f>'III. Input Tab'!AK18</f>
        <v>29</v>
      </c>
      <c r="AM8" s="40">
        <f>'III. Input Tab'!AL18</f>
        <v>30</v>
      </c>
      <c r="AN8" s="40">
        <f>'III. Input Tab'!AM18</f>
        <v>31</v>
      </c>
      <c r="AO8" s="40">
        <f>'III. Input Tab'!AN18</f>
        <v>32</v>
      </c>
      <c r="AP8" s="40">
        <f>'III. Input Tab'!AO18</f>
        <v>33</v>
      </c>
      <c r="AQ8" s="40">
        <f>'III. Input Tab'!AP18</f>
        <v>34</v>
      </c>
      <c r="AR8" s="40">
        <f>'III. Input Tab'!AQ18</f>
        <v>35</v>
      </c>
      <c r="AS8" s="40">
        <f>'III. Input Tab'!AR18</f>
        <v>36</v>
      </c>
    </row>
    <row r="9" spans="4:45" ht="12.75">
      <c r="D9" s="41">
        <f>'III. Input Tab'!C19</f>
        <v>2011</v>
      </c>
      <c r="E9" s="41">
        <f>'III. Input Tab'!D19</f>
        <v>2012</v>
      </c>
      <c r="F9" s="41">
        <f>'III. Input Tab'!E19</f>
        <v>2013</v>
      </c>
      <c r="G9" s="41">
        <f>'III. Input Tab'!F19</f>
        <v>2014</v>
      </c>
      <c r="H9" s="41">
        <f>'III. Input Tab'!G19</f>
        <v>2015</v>
      </c>
      <c r="I9" s="41">
        <f>'III. Input Tab'!H19</f>
        <v>2016</v>
      </c>
      <c r="J9" s="41">
        <f>'III. Input Tab'!I19</f>
        <v>2017</v>
      </c>
      <c r="K9" s="41">
        <f>'III. Input Tab'!J19</f>
        <v>2018</v>
      </c>
      <c r="L9" s="41">
        <f>'III. Input Tab'!K19</f>
        <v>2019</v>
      </c>
      <c r="M9" s="41">
        <f>'III. Input Tab'!L19</f>
        <v>2020</v>
      </c>
      <c r="N9" s="41">
        <f>'III. Input Tab'!M19</f>
        <v>2021</v>
      </c>
      <c r="O9" s="41">
        <f>'III. Input Tab'!N19</f>
        <v>2022</v>
      </c>
      <c r="P9" s="41">
        <f>'III. Input Tab'!O19</f>
        <v>2023</v>
      </c>
      <c r="Q9" s="41">
        <f>'III. Input Tab'!P19</f>
        <v>2024</v>
      </c>
      <c r="R9" s="41">
        <f>'III. Input Tab'!Q19</f>
        <v>2025</v>
      </c>
      <c r="S9" s="41">
        <f>'III. Input Tab'!R19</f>
        <v>2026</v>
      </c>
      <c r="T9" s="41">
        <f>'III. Input Tab'!S19</f>
        <v>2027</v>
      </c>
      <c r="U9" s="41">
        <f>'III. Input Tab'!T19</f>
        <v>2028</v>
      </c>
      <c r="V9" s="41">
        <f>'III. Input Tab'!U19</f>
        <v>2029</v>
      </c>
      <c r="W9" s="41">
        <f>'III. Input Tab'!V19</f>
        <v>2030</v>
      </c>
      <c r="X9" s="41">
        <f>'III. Input Tab'!W19</f>
        <v>2031</v>
      </c>
      <c r="Y9" s="41">
        <f>'III. Input Tab'!X19</f>
        <v>2032</v>
      </c>
      <c r="Z9" s="41">
        <f>'III. Input Tab'!Y19</f>
        <v>2033</v>
      </c>
      <c r="AA9" s="41">
        <f>'III. Input Tab'!Z19</f>
        <v>2034</v>
      </c>
      <c r="AB9" s="41">
        <f>'III. Input Tab'!AA19</f>
        <v>2035</v>
      </c>
      <c r="AC9" s="41">
        <f>'III. Input Tab'!AB19</f>
        <v>2036</v>
      </c>
      <c r="AD9" s="41">
        <f>'III. Input Tab'!AC19</f>
        <v>2037</v>
      </c>
      <c r="AE9" s="41">
        <f>'III. Input Tab'!AD19</f>
        <v>2038</v>
      </c>
      <c r="AF9" s="41">
        <f>'III. Input Tab'!AE19</f>
        <v>2039</v>
      </c>
      <c r="AG9" s="41">
        <f>'III. Input Tab'!AF19</f>
        <v>2040</v>
      </c>
      <c r="AH9" s="41">
        <f>'III. Input Tab'!AG19</f>
        <v>2041</v>
      </c>
      <c r="AI9" s="41">
        <f>'III. Input Tab'!AH19</f>
        <v>2042</v>
      </c>
      <c r="AJ9" s="41">
        <f>'III. Input Tab'!AI19</f>
        <v>2043</v>
      </c>
      <c r="AK9" s="41">
        <f>'III. Input Tab'!AJ19</f>
        <v>2044</v>
      </c>
      <c r="AL9" s="41">
        <f>'III. Input Tab'!AK19</f>
        <v>2045</v>
      </c>
      <c r="AM9" s="41">
        <f>'III. Input Tab'!AL19</f>
        <v>2046</v>
      </c>
      <c r="AN9" s="41">
        <f>'III. Input Tab'!AM19</f>
        <v>2047</v>
      </c>
      <c r="AO9" s="41">
        <f>'III. Input Tab'!AN19</f>
        <v>2048</v>
      </c>
      <c r="AP9" s="41">
        <f>'III. Input Tab'!AO19</f>
        <v>2049</v>
      </c>
      <c r="AQ9" s="41">
        <f>'III. Input Tab'!AP19</f>
        <v>2050</v>
      </c>
      <c r="AR9" s="41">
        <f>'III. Input Tab'!AQ19</f>
        <v>2051</v>
      </c>
      <c r="AS9" s="41">
        <f>'III. Input Tab'!AR19</f>
        <v>2052</v>
      </c>
    </row>
    <row r="11" spans="2:45" ht="12.75">
      <c r="B11" s="9" t="s">
        <v>7</v>
      </c>
      <c r="D11" s="45">
        <f>'II. Financials - Project'!D23</f>
        <v>0.4989548958333333</v>
      </c>
      <c r="E11" s="45">
        <f>'II. Financials - Project'!E23</f>
        <v>1.7754681902272655</v>
      </c>
      <c r="F11" s="45">
        <f>'II. Financials - Project'!F23</f>
        <v>6.696129068701675</v>
      </c>
      <c r="G11" s="45">
        <f>'II. Financials - Project'!G23</f>
        <v>12.736743149254094</v>
      </c>
      <c r="H11" s="45">
        <f>'II. Financials - Project'!H23</f>
        <v>22.24864690493446</v>
      </c>
      <c r="I11" s="45">
        <f>'II. Financials - Project'!I23</f>
        <v>42.47121692361156</v>
      </c>
      <c r="J11" s="45">
        <f>'II. Financials - Project'!J23</f>
        <v>53.79678443524283</v>
      </c>
      <c r="K11" s="45">
        <f>'II. Financials - Project'!K23</f>
        <v>53.09763585125803</v>
      </c>
      <c r="L11" s="45">
        <f>'II. Financials - Project'!L23</f>
        <v>51.70452377655699</v>
      </c>
      <c r="M11" s="45">
        <f>'II. Financials - Project'!M23</f>
        <v>50.164975673133526</v>
      </c>
      <c r="N11" s="45">
        <f>'II. Financials - Project'!N23</f>
        <v>48.62498460851725</v>
      </c>
      <c r="O11" s="45">
        <f>'II. Financials - Project'!O23</f>
        <v>47.08500597679076</v>
      </c>
      <c r="P11" s="45">
        <f>'II. Financials - Project'!P23</f>
        <v>45.546686353042155</v>
      </c>
      <c r="Q11" s="45">
        <f>'II. Financials - Project'!Q23</f>
        <v>44.00682450138345</v>
      </c>
      <c r="R11" s="45">
        <f>'II. Financials - Project'!R23</f>
        <v>44.5604581014366</v>
      </c>
      <c r="S11" s="45">
        <f>'II. Financials - Project'!S23</f>
        <v>54.85532530920388</v>
      </c>
      <c r="T11" s="45">
        <f>'II. Financials - Project'!T23</f>
        <v>54.71053328091375</v>
      </c>
      <c r="U11" s="45">
        <f>'II. Financials - Project'!U23</f>
        <v>54.384044501185976</v>
      </c>
      <c r="V11" s="45">
        <f>'II. Financials - Project'!V23</f>
        <v>53.9035690971413</v>
      </c>
      <c r="W11" s="45">
        <f>'II. Financials - Project'!W23</f>
        <v>53.28373562325406</v>
      </c>
      <c r="X11" s="45">
        <f>'II. Financials - Project'!X23</f>
        <v>52.532655974278796</v>
      </c>
      <c r="Y11" s="45">
        <f>'II. Financials - Project'!Y23</f>
        <v>51.66646819376591</v>
      </c>
      <c r="Z11" s="45">
        <f>'II. Financials - Project'!Z23</f>
        <v>50.69457647713148</v>
      </c>
      <c r="AA11" s="45">
        <f>'II. Financials - Project'!AA23</f>
        <v>49.619670263322014</v>
      </c>
      <c r="AB11" s="45">
        <f>'II. Financials - Project'!AB23</f>
        <v>48.45265811793165</v>
      </c>
      <c r="AC11" s="45">
        <f>'II. Financials - Project'!AC23</f>
        <v>47.197502586496384</v>
      </c>
      <c r="AD11" s="45">
        <f>'II. Financials - Project'!AD23</f>
        <v>45.867662136198376</v>
      </c>
      <c r="AE11" s="45">
        <f>'II. Financials - Project'!AE23</f>
        <v>44.469358582276485</v>
      </c>
      <c r="AF11" s="45">
        <f>'II. Financials - Project'!AF23</f>
        <v>43.00156825820267</v>
      </c>
      <c r="AG11" s="45">
        <f>'II. Financials - Project'!AG23</f>
        <v>41.472890328109024</v>
      </c>
      <c r="AH11" s="45">
        <f>'II. Financials - Project'!AH23</f>
        <v>39.88436304127597</v>
      </c>
      <c r="AI11" s="45">
        <f>'II. Financials - Project'!AI23</f>
        <v>38.24804255972774</v>
      </c>
      <c r="AJ11" s="45">
        <f>'II. Financials - Project'!AJ23</f>
        <v>36.56804975674072</v>
      </c>
      <c r="AK11" s="45">
        <f>'II. Financials - Project'!AK23</f>
        <v>34.840390153119486</v>
      </c>
      <c r="AL11" s="45">
        <f>'II. Financials - Project'!AL23</f>
        <v>33.072619844247</v>
      </c>
      <c r="AM11" s="45">
        <f>'II. Financials - Project'!AM23</f>
        <v>31.26363857845473</v>
      </c>
      <c r="AN11" s="45">
        <f>'II. Financials - Project'!AN23</f>
        <v>29.424692038200316</v>
      </c>
      <c r="AO11" s="45">
        <f>'II. Financials - Project'!AO23</f>
        <v>27.55866352416053</v>
      </c>
      <c r="AP11" s="45">
        <f>'II. Financials - Project'!AP23</f>
        <v>25.65942902597935</v>
      </c>
      <c r="AQ11" s="45">
        <f>'II. Financials - Project'!AQ23</f>
        <v>23.73356510787673</v>
      </c>
      <c r="AR11" s="45">
        <f>'II. Financials - Project'!AR23</f>
        <v>21.771659348090683</v>
      </c>
      <c r="AS11" s="45">
        <f>'II. Financials - Project'!AS23</f>
        <v>0.8454331307978447</v>
      </c>
    </row>
    <row r="12" spans="4:45" ht="12.7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row>
    <row r="13" spans="1:45" ht="12.75">
      <c r="A13" s="9" t="s">
        <v>18</v>
      </c>
      <c r="B13" s="9" t="s">
        <v>121</v>
      </c>
      <c r="D13" s="45">
        <f>+'II. Financials - Project'!D17</f>
        <v>0</v>
      </c>
      <c r="E13" s="45">
        <f>+'II. Financials - Project'!E17</f>
        <v>0</v>
      </c>
      <c r="F13" s="45">
        <f>+'II. Financials - Project'!F17</f>
        <v>0</v>
      </c>
      <c r="G13" s="45">
        <f>+'II. Financials - Project'!G17</f>
        <v>0</v>
      </c>
      <c r="H13" s="45">
        <f>+'II. Financials - Project'!H17</f>
        <v>0</v>
      </c>
      <c r="I13" s="45">
        <f>+'II. Financials - Project'!I17</f>
        <v>0</v>
      </c>
      <c r="J13" s="45">
        <f>+'II. Financials - Project'!J17</f>
        <v>12.368902810672093</v>
      </c>
      <c r="K13" s="45">
        <f>+'II. Financials - Project'!K17</f>
        <v>49.47561124268837</v>
      </c>
      <c r="L13" s="45">
        <f>+'II. Financials - Project'!L17</f>
        <v>49.47561124268837</v>
      </c>
      <c r="M13" s="45">
        <f>+'II. Financials - Project'!M17</f>
        <v>49.47561124268837</v>
      </c>
      <c r="N13" s="45">
        <f>+'II. Financials - Project'!N17</f>
        <v>49.47561124268837</v>
      </c>
      <c r="O13" s="45">
        <f>+'II. Financials - Project'!O17</f>
        <v>49.47561124268837</v>
      </c>
      <c r="P13" s="45">
        <f>+'II. Financials - Project'!P17</f>
        <v>49.47561124268837</v>
      </c>
      <c r="Q13" s="45">
        <f>+'II. Financials - Project'!Q17</f>
        <v>49.47561124268837</v>
      </c>
      <c r="R13" s="45">
        <f>+'II. Financials - Project'!R17</f>
        <v>49.47561124268837</v>
      </c>
      <c r="S13" s="45">
        <f>+'II. Financials - Project'!S17</f>
        <v>49.47561124268837</v>
      </c>
      <c r="T13" s="45">
        <f>+'II. Financials - Project'!T17</f>
        <v>49.47561124268837</v>
      </c>
      <c r="U13" s="45">
        <f>+'II. Financials - Project'!U17</f>
        <v>49.47561124268837</v>
      </c>
      <c r="V13" s="45">
        <f>+'II. Financials - Project'!V17</f>
        <v>49.47561124268837</v>
      </c>
      <c r="W13" s="45">
        <f>+'II. Financials - Project'!W17</f>
        <v>49.47561124268837</v>
      </c>
      <c r="X13" s="45">
        <f>+'II. Financials - Project'!X17</f>
        <v>49.47561124268837</v>
      </c>
      <c r="Y13" s="45">
        <f>+'II. Financials - Project'!Y17</f>
        <v>49.47561124268837</v>
      </c>
      <c r="Z13" s="45">
        <f>+'II. Financials - Project'!Z17</f>
        <v>49.47561124268837</v>
      </c>
      <c r="AA13" s="45">
        <f>+'II. Financials - Project'!AA17</f>
        <v>49.47561124268837</v>
      </c>
      <c r="AB13" s="45">
        <f>+'II. Financials - Project'!AB17</f>
        <v>49.47561124268837</v>
      </c>
      <c r="AC13" s="45">
        <f>+'II. Financials - Project'!AC17</f>
        <v>49.47561124268837</v>
      </c>
      <c r="AD13" s="45">
        <f>+'II. Financials - Project'!AD17</f>
        <v>49.47561124268837</v>
      </c>
      <c r="AE13" s="45">
        <f>+'II. Financials - Project'!AE17</f>
        <v>49.47561124268837</v>
      </c>
      <c r="AF13" s="45">
        <f>+'II. Financials - Project'!AF17</f>
        <v>49.47561124268837</v>
      </c>
      <c r="AG13" s="45">
        <f>+'II. Financials - Project'!AG17</f>
        <v>49.47561124268837</v>
      </c>
      <c r="AH13" s="45">
        <f>+'II. Financials - Project'!AH17</f>
        <v>49.47561124268837</v>
      </c>
      <c r="AI13" s="45">
        <f>+'II. Financials - Project'!AI17</f>
        <v>49.47561124268837</v>
      </c>
      <c r="AJ13" s="45">
        <f>+'II. Financials - Project'!AJ17</f>
        <v>49.47561124268837</v>
      </c>
      <c r="AK13" s="45">
        <f>+'II. Financials - Project'!AK17</f>
        <v>49.47561124268837</v>
      </c>
      <c r="AL13" s="45">
        <f>+'II. Financials - Project'!AL17</f>
        <v>49.47561124268837</v>
      </c>
      <c r="AM13" s="45">
        <f>+'II. Financials - Project'!AM17</f>
        <v>49.47561124268837</v>
      </c>
      <c r="AN13" s="45">
        <f>+'II. Financials - Project'!AN17</f>
        <v>49.47561124268837</v>
      </c>
      <c r="AO13" s="45">
        <f>+'II. Financials - Project'!AO17</f>
        <v>49.47561124268837</v>
      </c>
      <c r="AP13" s="45">
        <f>+'II. Financials - Project'!AP17</f>
        <v>49.47561124268837</v>
      </c>
      <c r="AQ13" s="45">
        <f>+'II. Financials - Project'!AQ17</f>
        <v>49.47561124268837</v>
      </c>
      <c r="AR13" s="45">
        <f>+'II. Financials - Project'!AR17</f>
        <v>49.47561124268837</v>
      </c>
      <c r="AS13" s="45">
        <f>+'II. Financials - Project'!AS17</f>
        <v>37.106708432016276</v>
      </c>
    </row>
    <row r="14" spans="1:45" ht="12.75">
      <c r="A14" s="9" t="s">
        <v>156</v>
      </c>
      <c r="B14" s="9" t="s">
        <v>157</v>
      </c>
      <c r="D14" s="45">
        <f>'II. Financials - Project'!D18</f>
        <v>0</v>
      </c>
      <c r="E14" s="45">
        <f>'II. Financials - Project'!E18</f>
        <v>0</v>
      </c>
      <c r="F14" s="45">
        <f>'II. Financials - Project'!F18</f>
        <v>0</v>
      </c>
      <c r="G14" s="45">
        <f>'II. Financials - Project'!G18</f>
        <v>0</v>
      </c>
      <c r="H14" s="45">
        <f>'II. Financials - Project'!H18</f>
        <v>0</v>
      </c>
      <c r="I14" s="45">
        <f>'II. Financials - Project'!I18</f>
        <v>0</v>
      </c>
      <c r="J14" s="45">
        <f>'II. Financials - Project'!J18</f>
        <v>0</v>
      </c>
      <c r="K14" s="45">
        <f>'II. Financials - Project'!K18</f>
        <v>0</v>
      </c>
      <c r="L14" s="45">
        <f>'II. Financials - Project'!L18</f>
        <v>0</v>
      </c>
      <c r="M14" s="45">
        <f>'II. Financials - Project'!M18</f>
        <v>0</v>
      </c>
      <c r="N14" s="45">
        <f>'II. Financials - Project'!N18</f>
        <v>0</v>
      </c>
      <c r="O14" s="45">
        <f>'II. Financials - Project'!O18</f>
        <v>0</v>
      </c>
      <c r="P14" s="45">
        <f>'II. Financials - Project'!P18</f>
        <v>0</v>
      </c>
      <c r="Q14" s="45">
        <f>'II. Financials - Project'!Q18</f>
        <v>0</v>
      </c>
      <c r="R14" s="45">
        <f>'II. Financials - Project'!R18</f>
        <v>0</v>
      </c>
      <c r="S14" s="45">
        <f>'II. Financials - Project'!S18</f>
        <v>0</v>
      </c>
      <c r="T14" s="45">
        <f>'II. Financials - Project'!T18</f>
        <v>0</v>
      </c>
      <c r="U14" s="45">
        <f>'II. Financials - Project'!U18</f>
        <v>0</v>
      </c>
      <c r="V14" s="45">
        <f>'II. Financials - Project'!V18</f>
        <v>0</v>
      </c>
      <c r="W14" s="45">
        <f>'II. Financials - Project'!W18</f>
        <v>0</v>
      </c>
      <c r="X14" s="45">
        <f>'II. Financials - Project'!X18</f>
        <v>0</v>
      </c>
      <c r="Y14" s="45">
        <f>'II. Financials - Project'!Y18</f>
        <v>0</v>
      </c>
      <c r="Z14" s="45">
        <f>'II. Financials - Project'!Z18</f>
        <v>0</v>
      </c>
      <c r="AA14" s="45">
        <f>'II. Financials - Project'!AA18</f>
        <v>0</v>
      </c>
      <c r="AB14" s="45">
        <f>'II. Financials - Project'!AB18</f>
        <v>0</v>
      </c>
      <c r="AC14" s="45">
        <f>'II. Financials - Project'!AC18</f>
        <v>0</v>
      </c>
      <c r="AD14" s="45">
        <f>'II. Financials - Project'!AD18</f>
        <v>0</v>
      </c>
      <c r="AE14" s="45">
        <f>'II. Financials - Project'!AE18</f>
        <v>0</v>
      </c>
      <c r="AF14" s="45">
        <f>'II. Financials - Project'!AF18</f>
        <v>0</v>
      </c>
      <c r="AG14" s="45">
        <f>'II. Financials - Project'!AG18</f>
        <v>0</v>
      </c>
      <c r="AH14" s="45">
        <f>'II. Financials - Project'!AH18</f>
        <v>0</v>
      </c>
      <c r="AI14" s="45">
        <f>'II. Financials - Project'!AI18</f>
        <v>0</v>
      </c>
      <c r="AJ14" s="45">
        <f>'II. Financials - Project'!AJ18</f>
        <v>0</v>
      </c>
      <c r="AK14" s="45">
        <f>'II. Financials - Project'!AK18</f>
        <v>0</v>
      </c>
      <c r="AL14" s="45">
        <f>'II. Financials - Project'!AL18</f>
        <v>0</v>
      </c>
      <c r="AM14" s="45">
        <f>'II. Financials - Project'!AM18</f>
        <v>0</v>
      </c>
      <c r="AN14" s="45">
        <f>'II. Financials - Project'!AN18</f>
        <v>0</v>
      </c>
      <c r="AO14" s="45">
        <f>'II. Financials - Project'!AO18</f>
        <v>0</v>
      </c>
      <c r="AP14" s="45">
        <f>'II. Financials - Project'!AP18</f>
        <v>0</v>
      </c>
      <c r="AQ14" s="45">
        <f>'II. Financials - Project'!AQ18</f>
        <v>0</v>
      </c>
      <c r="AR14" s="45">
        <f>'II. Financials - Project'!AR18</f>
        <v>0</v>
      </c>
      <c r="AS14" s="45">
        <f>'II. Financials - Project'!AS18</f>
        <v>0</v>
      </c>
    </row>
    <row r="15" spans="1:45" ht="12.75">
      <c r="A15" s="9" t="s">
        <v>156</v>
      </c>
      <c r="B15" s="9" t="s">
        <v>169</v>
      </c>
      <c r="D15" s="45">
        <f>IF(SUM('II. Financials - Project'!$C$47:C47)=0,'II. Financials - Project'!D47-'II. Financials - Project'!C47,0)</f>
        <v>0</v>
      </c>
      <c r="E15" s="45">
        <f>IF(SUM('II. Financials - Project'!$C$47:D47)=0,'II. Financials - Project'!E47-'II. Financials - Project'!D47,0)</f>
        <v>0</v>
      </c>
      <c r="F15" s="45">
        <f>IF(SUM('II. Financials - Project'!$C$47:E47)=0,'II. Financials - Project'!F47-'II. Financials - Project'!E47,0)</f>
        <v>0</v>
      </c>
      <c r="G15" s="45">
        <f>IF(SUM('II. Financials - Project'!$C$47:F47)=0,'II. Financials - Project'!G47-'II. Financials - Project'!F47,0)</f>
        <v>0</v>
      </c>
      <c r="H15" s="45">
        <f>IF(SUM('II. Financials - Project'!$C$47:G47)=0,'II. Financials - Project'!H47-'II. Financials - Project'!G47,0)</f>
        <v>0</v>
      </c>
      <c r="I15" s="45">
        <f>IF(SUM('II. Financials - Project'!$C$47:H47)=0,'II. Financials - Project'!I47-'II. Financials - Project'!H47,0)</f>
        <v>0</v>
      </c>
      <c r="J15" s="45">
        <f>IF(SUM('II. Financials - Project'!$C$47:I47)=0,'II. Financials - Project'!J47-'II. Financials - Project'!I47,0)</f>
        <v>57.9214675213763</v>
      </c>
      <c r="K15" s="45">
        <f>IF(SUM('II. Financials - Project'!$C$47:J47)=0,'II. Financials - Project'!K47-'II. Financials - Project'!J47,0)</f>
        <v>0</v>
      </c>
      <c r="L15" s="45">
        <f>IF(SUM('II. Financials - Project'!$C$47:K47)=0,'II. Financials - Project'!L47-'II. Financials - Project'!K47,0)</f>
        <v>0</v>
      </c>
      <c r="M15" s="45">
        <f>IF(SUM('II. Financials - Project'!$C$47:L47)=0,'II. Financials - Project'!M47-'II. Financials - Project'!L47,0)</f>
        <v>0</v>
      </c>
      <c r="N15" s="45">
        <f>IF(SUM('II. Financials - Project'!$C$47:M47)=0,'II. Financials - Project'!N47-'II. Financials - Project'!M47,0)</f>
        <v>0</v>
      </c>
      <c r="O15" s="45">
        <f>IF(SUM('II. Financials - Project'!$C$47:N47)=0,'II. Financials - Project'!O47-'II. Financials - Project'!N47,0)</f>
        <v>0</v>
      </c>
      <c r="P15" s="45">
        <f>IF(SUM('II. Financials - Project'!$C$47:O47)=0,'II. Financials - Project'!P47-'II. Financials - Project'!O47,0)</f>
        <v>0</v>
      </c>
      <c r="Q15" s="45">
        <f>IF(SUM('II. Financials - Project'!$C$47:P47)=0,'II. Financials - Project'!Q47-'II. Financials - Project'!P47,0)</f>
        <v>0</v>
      </c>
      <c r="R15" s="45">
        <f>IF(SUM('II. Financials - Project'!$C$47:Q47)=0,'II. Financials - Project'!R47-'II. Financials - Project'!Q47,0)</f>
        <v>0</v>
      </c>
      <c r="S15" s="45">
        <f>IF(SUM('II. Financials - Project'!$C$47:R47)=0,'II. Financials - Project'!S47-'II. Financials - Project'!R47,0)</f>
        <v>0</v>
      </c>
      <c r="T15" s="45">
        <f>IF(SUM('II. Financials - Project'!$C$47:S47)=0,'II. Financials - Project'!T47-'II. Financials - Project'!S47,0)</f>
        <v>0</v>
      </c>
      <c r="U15" s="45">
        <f>IF(SUM('II. Financials - Project'!$C$47:T47)=0,'II. Financials - Project'!U47-'II. Financials - Project'!T47,0)</f>
        <v>0</v>
      </c>
      <c r="V15" s="45">
        <f>IF(SUM('II. Financials - Project'!$C$47:U47)=0,'II. Financials - Project'!V47-'II. Financials - Project'!U47,0)</f>
        <v>0</v>
      </c>
      <c r="W15" s="45">
        <f>IF(SUM('II. Financials - Project'!$C$47:V47)=0,'II. Financials - Project'!W47-'II. Financials - Project'!V47,0)</f>
        <v>0</v>
      </c>
      <c r="X15" s="45">
        <f>IF(SUM('II. Financials - Project'!$C$47:W47)=0,'II. Financials - Project'!X47-'II. Financials - Project'!W47,0)</f>
        <v>0</v>
      </c>
      <c r="Y15" s="45">
        <f>IF(SUM('II. Financials - Project'!$C$47:X47)=0,'II. Financials - Project'!Y47-'II. Financials - Project'!X47,0)</f>
        <v>0</v>
      </c>
      <c r="Z15" s="45">
        <f>IF(SUM('II. Financials - Project'!$C$47:Y47)=0,'II. Financials - Project'!Z47-'II. Financials - Project'!Y47,0)</f>
        <v>0</v>
      </c>
      <c r="AA15" s="45">
        <f>IF(SUM('II. Financials - Project'!$C$47:Z47)=0,'II. Financials - Project'!AA47-'II. Financials - Project'!Z47,0)</f>
        <v>0</v>
      </c>
      <c r="AB15" s="45">
        <f>IF(SUM('II. Financials - Project'!$C$47:AA47)=0,'II. Financials - Project'!AB47-'II. Financials - Project'!AA47,0)</f>
        <v>0</v>
      </c>
      <c r="AC15" s="45">
        <f>IF(SUM('II. Financials - Project'!$C$47:AB47)=0,'II. Financials - Project'!AC47-'II. Financials - Project'!AB47,0)</f>
        <v>0</v>
      </c>
      <c r="AD15" s="45">
        <f>IF(SUM('II. Financials - Project'!$C$47:AC47)=0,'II. Financials - Project'!AD47-'II. Financials - Project'!AC47,0)</f>
        <v>0</v>
      </c>
      <c r="AE15" s="45">
        <f>IF(SUM('II. Financials - Project'!$C$47:AD47)=0,'II. Financials - Project'!AE47-'II. Financials - Project'!AD47,0)</f>
        <v>0</v>
      </c>
      <c r="AF15" s="45">
        <f>IF(SUM('II. Financials - Project'!$C$47:AE47)=0,'II. Financials - Project'!AF47-'II. Financials - Project'!AE47,0)</f>
        <v>0</v>
      </c>
      <c r="AG15" s="45">
        <f>IF(SUM('II. Financials - Project'!$C$47:AF47)=0,'II. Financials - Project'!AG47-'II. Financials - Project'!AF47,0)</f>
        <v>0</v>
      </c>
      <c r="AH15" s="45">
        <f>IF(SUM('II. Financials - Project'!$C$47:AG47)=0,'II. Financials - Project'!AH47-'II. Financials - Project'!AG47,0)</f>
        <v>0</v>
      </c>
      <c r="AI15" s="45">
        <f>IF(SUM('II. Financials - Project'!$C$47:AH47)=0,'II. Financials - Project'!AI47-'II. Financials - Project'!AH47,0)</f>
        <v>0</v>
      </c>
      <c r="AJ15" s="45">
        <f>IF(SUM('II. Financials - Project'!$C$47:AI47)=0,'II. Financials - Project'!AJ47-'II. Financials - Project'!AI47,0)</f>
        <v>0</v>
      </c>
      <c r="AK15" s="45">
        <f>IF(SUM('II. Financials - Project'!$C$47:AJ47)=0,'II. Financials - Project'!AK47-'II. Financials - Project'!AJ47,0)</f>
        <v>0</v>
      </c>
      <c r="AL15" s="45">
        <f>IF(SUM('II. Financials - Project'!$C$47:AK47)=0,'II. Financials - Project'!AL47-'II. Financials - Project'!AK47,0)</f>
        <v>0</v>
      </c>
      <c r="AM15" s="45">
        <f>IF(SUM('II. Financials - Project'!$C$47:AL47)=0,'II. Financials - Project'!AM47-'II. Financials - Project'!AL47,0)</f>
        <v>0</v>
      </c>
      <c r="AN15" s="45">
        <f>IF(SUM('II. Financials - Project'!$C$47:AM47)=0,'II. Financials - Project'!AN47-'II. Financials - Project'!AM47,0)</f>
        <v>0</v>
      </c>
      <c r="AO15" s="45">
        <f>IF(SUM('II. Financials - Project'!$C$47:AN47)=0,'II. Financials - Project'!AO47-'II. Financials - Project'!AN47,0)</f>
        <v>0</v>
      </c>
      <c r="AP15" s="45">
        <f>IF(SUM('II. Financials - Project'!$C$47:AO47)=0,'II. Financials - Project'!AP47-'II. Financials - Project'!AO47,0)</f>
        <v>0</v>
      </c>
      <c r="AQ15" s="45">
        <f>IF(SUM('II. Financials - Project'!$C$47:AP47)=0,'II. Financials - Project'!AQ47-'II. Financials - Project'!AP47,0)</f>
        <v>0</v>
      </c>
      <c r="AR15" s="45">
        <f>IF(SUM('II. Financials - Project'!$C$47:AQ47)=0,'II. Financials - Project'!AR47-'II. Financials - Project'!AQ47,0)</f>
        <v>0</v>
      </c>
      <c r="AS15" s="45">
        <f>IF(SUM('II. Financials - Project'!$C$47:AR47)=0,'II. Financials - Project'!AS47-'II. Financials - Project'!AR47,0)</f>
        <v>0</v>
      </c>
    </row>
    <row r="16" spans="1:45" ht="12.75">
      <c r="A16" s="9" t="s">
        <v>20</v>
      </c>
      <c r="B16" s="9" t="s">
        <v>78</v>
      </c>
      <c r="D16" s="45">
        <f>-'II. Financials - Project'!D11</f>
        <v>0</v>
      </c>
      <c r="E16" s="45">
        <f>-'II. Financials - Project'!E11</f>
        <v>0</v>
      </c>
      <c r="F16" s="45">
        <f>-'II. Financials - Project'!F11</f>
        <v>0</v>
      </c>
      <c r="G16" s="45">
        <f>-'II. Financials - Project'!G11</f>
        <v>0</v>
      </c>
      <c r="H16" s="45">
        <f>-'II. Financials - Project'!H11</f>
        <v>0</v>
      </c>
      <c r="I16" s="45">
        <f>-'II. Financials - Project'!I11</f>
        <v>0</v>
      </c>
      <c r="J16" s="45">
        <f>-'II. Financials - Project'!J11</f>
        <v>0</v>
      </c>
      <c r="K16" s="45">
        <f>-'II. Financials - Project'!K11</f>
        <v>-1.6548990720393228</v>
      </c>
      <c r="L16" s="45">
        <f>-'II. Financials - Project'!L11</f>
        <v>-1.6548990720393228</v>
      </c>
      <c r="M16" s="45">
        <f>-'II. Financials - Project'!M11</f>
        <v>-1.6548990720393228</v>
      </c>
      <c r="N16" s="45">
        <f>-'II. Financials - Project'!N11</f>
        <v>-1.6548990720393228</v>
      </c>
      <c r="O16" s="45">
        <f>-'II. Financials - Project'!O11</f>
        <v>-1.6548990720393228</v>
      </c>
      <c r="P16" s="45">
        <f>-'II. Financials - Project'!P11</f>
        <v>-1.6548990720393228</v>
      </c>
      <c r="Q16" s="45">
        <f>-'II. Financials - Project'!Q11</f>
        <v>-1.6548990720393228</v>
      </c>
      <c r="R16" s="45">
        <f>-'II. Financials - Project'!R11</f>
        <v>-1.6548990720393228</v>
      </c>
      <c r="S16" s="45">
        <f>-'II. Financials - Project'!S11</f>
        <v>-1.6548990720393228</v>
      </c>
      <c r="T16" s="45">
        <f>-'II. Financials - Project'!T11</f>
        <v>-1.6548990720393228</v>
      </c>
      <c r="U16" s="45">
        <f>-'II. Financials - Project'!U11</f>
        <v>-1.6548990720393228</v>
      </c>
      <c r="V16" s="45">
        <f>-'II. Financials - Project'!V11</f>
        <v>-1.6548990720393228</v>
      </c>
      <c r="W16" s="45">
        <f>-'II. Financials - Project'!W11</f>
        <v>-1.6548990720393228</v>
      </c>
      <c r="X16" s="45">
        <f>-'II. Financials - Project'!X11</f>
        <v>-1.6548990720393228</v>
      </c>
      <c r="Y16" s="45">
        <f>-'II. Financials - Project'!Y11</f>
        <v>-1.6548990720393228</v>
      </c>
      <c r="Z16" s="45">
        <f>-'II. Financials - Project'!Z11</f>
        <v>-1.6548990720393228</v>
      </c>
      <c r="AA16" s="45">
        <f>-'II. Financials - Project'!AA11</f>
        <v>-1.6548990720393228</v>
      </c>
      <c r="AB16" s="45">
        <f>-'II. Financials - Project'!AB11</f>
        <v>-1.6548990720393228</v>
      </c>
      <c r="AC16" s="45">
        <f>-'II. Financials - Project'!AC11</f>
        <v>-1.6548990720393228</v>
      </c>
      <c r="AD16" s="45">
        <f>-'II. Financials - Project'!AD11</f>
        <v>-1.6548990720393228</v>
      </c>
      <c r="AE16" s="45">
        <f>-'II. Financials - Project'!AE11</f>
        <v>-1.6548990720393228</v>
      </c>
      <c r="AF16" s="45">
        <f>-'II. Financials - Project'!AF11</f>
        <v>-1.6548990720393228</v>
      </c>
      <c r="AG16" s="45">
        <f>-'II. Financials - Project'!AG11</f>
        <v>-1.6548990720393228</v>
      </c>
      <c r="AH16" s="45">
        <f>-'II. Financials - Project'!AH11</f>
        <v>-1.6548990720393228</v>
      </c>
      <c r="AI16" s="45">
        <f>-'II. Financials - Project'!AI11</f>
        <v>-1.6548990720393228</v>
      </c>
      <c r="AJ16" s="45">
        <f>-'II. Financials - Project'!AJ11</f>
        <v>-1.6548990720393228</v>
      </c>
      <c r="AK16" s="45">
        <f>-'II. Financials - Project'!AK11</f>
        <v>-1.6548990720393228</v>
      </c>
      <c r="AL16" s="45">
        <f>-'II. Financials - Project'!AL11</f>
        <v>-1.6548990720393228</v>
      </c>
      <c r="AM16" s="45">
        <f>-'II. Financials - Project'!AM11</f>
        <v>-1.6548990720393228</v>
      </c>
      <c r="AN16" s="45">
        <f>-'II. Financials - Project'!AN11</f>
        <v>-1.6548990720393228</v>
      </c>
      <c r="AO16" s="45">
        <f>-'II. Financials - Project'!AO11</f>
        <v>-1.6548990720393228</v>
      </c>
      <c r="AP16" s="45">
        <f>-'II. Financials - Project'!AP11</f>
        <v>-1.6548990720393228</v>
      </c>
      <c r="AQ16" s="45">
        <f>-'II. Financials - Project'!AQ11</f>
        <v>-1.6548990720393228</v>
      </c>
      <c r="AR16" s="45">
        <f>-'II. Financials - Project'!AR11</f>
        <v>-1.6548990720393228</v>
      </c>
      <c r="AS16" s="45">
        <f>-'II. Financials - Project'!AS11</f>
        <v>-1.6548990720393228</v>
      </c>
    </row>
    <row r="17" spans="1:45" ht="12.75">
      <c r="A17" s="9" t="s">
        <v>20</v>
      </c>
      <c r="B17" s="9" t="s">
        <v>179</v>
      </c>
      <c r="D17" s="45">
        <f>-D111</f>
        <v>0</v>
      </c>
      <c r="E17" s="45">
        <f aca="true" t="shared" si="0" ref="E17:AS17">-E111</f>
        <v>0</v>
      </c>
      <c r="F17" s="45">
        <f t="shared" si="0"/>
        <v>0</v>
      </c>
      <c r="G17" s="45">
        <f t="shared" si="0"/>
        <v>0</v>
      </c>
      <c r="H17" s="45">
        <f t="shared" si="0"/>
        <v>0</v>
      </c>
      <c r="I17" s="45">
        <f t="shared" si="0"/>
        <v>0</v>
      </c>
      <c r="J17" s="45">
        <f t="shared" si="0"/>
        <v>-58.345317613792005</v>
      </c>
      <c r="K17" s="45">
        <f t="shared" si="0"/>
        <v>-112.05614561348064</v>
      </c>
      <c r="L17" s="45">
        <f t="shared" si="0"/>
        <v>-103.15560604875218</v>
      </c>
      <c r="M17" s="45">
        <f t="shared" si="0"/>
        <v>-94.96263300329751</v>
      </c>
      <c r="N17" s="45">
        <f t="shared" si="0"/>
        <v>-87.42093452078802</v>
      </c>
      <c r="O17" s="45">
        <f t="shared" si="0"/>
        <v>-80.4787000658365</v>
      </c>
      <c r="P17" s="45">
        <f t="shared" si="0"/>
        <v>-74.08824354581128</v>
      </c>
      <c r="Q17" s="45">
        <f t="shared" si="0"/>
        <v>-68.20567478342117</v>
      </c>
      <c r="R17" s="45">
        <f t="shared" si="0"/>
        <v>-62.79059717153304</v>
      </c>
      <c r="S17" s="45">
        <f t="shared" si="0"/>
        <v>-57.805829422640954</v>
      </c>
      <c r="T17" s="45">
        <f t="shared" si="0"/>
        <v>-53.2171494919221</v>
      </c>
      <c r="U17" s="45">
        <f t="shared" si="0"/>
        <v>-48.99305890604429</v>
      </c>
      <c r="V17" s="45">
        <f t="shared" si="0"/>
        <v>-45.10456587089338</v>
      </c>
      <c r="W17" s="45">
        <f t="shared" si="0"/>
        <v>-41.52498566114127</v>
      </c>
      <c r="X17" s="45">
        <f t="shared" si="0"/>
        <v>-38.22975691397496</v>
      </c>
      <c r="Y17" s="45">
        <f t="shared" si="0"/>
        <v>-35.19627255918121</v>
      </c>
      <c r="Z17" s="45">
        <f t="shared" si="0"/>
        <v>-32.403724218888264</v>
      </c>
      <c r="AA17" s="45">
        <f t="shared" si="0"/>
        <v>-29.83295900330785</v>
      </c>
      <c r="AB17" s="45">
        <f t="shared" si="0"/>
        <v>-27.466347714438715</v>
      </c>
      <c r="AC17" s="45">
        <f t="shared" si="0"/>
        <v>-25.28766354848143</v>
      </c>
      <c r="AD17" s="45">
        <f t="shared" si="0"/>
        <v>-23.28197046021688</v>
      </c>
      <c r="AE17" s="45">
        <f t="shared" si="0"/>
        <v>-21.435520419320518</v>
      </c>
      <c r="AF17" s="45">
        <f t="shared" si="0"/>
        <v>-19.735658849981395</v>
      </c>
      <c r="AG17" s="45">
        <f t="shared" si="0"/>
        <v>-18.170737601694945</v>
      </c>
      <c r="AH17" s="45">
        <f t="shared" si="0"/>
        <v>-16.730034851091567</v>
      </c>
      <c r="AI17" s="45">
        <f t="shared" si="0"/>
        <v>-15.403681382509205</v>
      </c>
      <c r="AJ17" s="45">
        <f t="shared" si="0"/>
        <v>-14.182592739048083</v>
      </c>
      <c r="AK17" s="45">
        <f t="shared" si="0"/>
        <v>-13.058406776364079</v>
      </c>
      <c r="AL17" s="45">
        <f t="shared" si="0"/>
        <v>-12.023426188744008</v>
      </c>
      <c r="AM17" s="45">
        <f t="shared" si="0"/>
        <v>-11.070565611319306</v>
      </c>
      <c r="AN17" s="45">
        <f t="shared" si="0"/>
        <v>-10.193302933851344</v>
      </c>
      <c r="AO17" s="45">
        <f t="shared" si="0"/>
        <v>-9.385634490580188</v>
      </c>
      <c r="AP17" s="45">
        <f t="shared" si="0"/>
        <v>-8.642033817370137</v>
      </c>
      <c r="AQ17" s="45">
        <f t="shared" si="0"/>
        <v>-7.957413691994347</v>
      </c>
      <c r="AR17" s="45">
        <f>-AR111</f>
        <v>-7.32709119604765</v>
      </c>
      <c r="AS17" s="45">
        <f t="shared" si="0"/>
        <v>-85.3029161570395</v>
      </c>
    </row>
    <row r="18" spans="1:45" ht="12.75">
      <c r="A18" s="9" t="s">
        <v>20</v>
      </c>
      <c r="B18" s="9" t="s">
        <v>175</v>
      </c>
      <c r="D18" s="45">
        <f>'VIII. Depreciation Schedule'!D88</f>
        <v>0</v>
      </c>
      <c r="E18" s="45">
        <f>'VIII. Depreciation Schedule'!E88</f>
        <v>0</v>
      </c>
      <c r="F18" s="45">
        <f>'VIII. Depreciation Schedule'!F88</f>
        <v>0</v>
      </c>
      <c r="G18" s="45">
        <f>'VIII. Depreciation Schedule'!G88</f>
        <v>0</v>
      </c>
      <c r="H18" s="45">
        <f>'VIII. Depreciation Schedule'!H88</f>
        <v>0</v>
      </c>
      <c r="I18" s="45">
        <f>'VIII. Depreciation Schedule'!I88</f>
        <v>0</v>
      </c>
      <c r="J18" s="45">
        <f>'VIII. Depreciation Schedule'!J88</f>
        <v>0</v>
      </c>
      <c r="K18" s="45">
        <f>'VIII. Depreciation Schedule'!K88</f>
        <v>0</v>
      </c>
      <c r="L18" s="45">
        <f>'VIII. Depreciation Schedule'!L88</f>
        <v>0</v>
      </c>
      <c r="M18" s="45">
        <f>'VIII. Depreciation Schedule'!M88</f>
        <v>0</v>
      </c>
      <c r="N18" s="45">
        <f>'VIII. Depreciation Schedule'!N88</f>
        <v>0</v>
      </c>
      <c r="O18" s="45">
        <f>'VIII. Depreciation Schedule'!O88</f>
        <v>0</v>
      </c>
      <c r="P18" s="45">
        <f>'VIII. Depreciation Schedule'!P88</f>
        <v>0</v>
      </c>
      <c r="Q18" s="45">
        <f>'VIII. Depreciation Schedule'!Q88</f>
        <v>0</v>
      </c>
      <c r="R18" s="45">
        <f>'VIII. Depreciation Schedule'!R88</f>
        <v>0</v>
      </c>
      <c r="S18" s="45">
        <f>'VIII. Depreciation Schedule'!S88</f>
        <v>0</v>
      </c>
      <c r="T18" s="45">
        <f>'VIII. Depreciation Schedule'!T88</f>
        <v>0</v>
      </c>
      <c r="U18" s="45">
        <f>'VIII. Depreciation Schedule'!U88</f>
        <v>0</v>
      </c>
      <c r="V18" s="45">
        <f>'VIII. Depreciation Schedule'!V88</f>
        <v>0</v>
      </c>
      <c r="W18" s="45">
        <f>'VIII. Depreciation Schedule'!W88</f>
        <v>0</v>
      </c>
      <c r="X18" s="45">
        <f>'VIII. Depreciation Schedule'!X88</f>
        <v>0</v>
      </c>
      <c r="Y18" s="45">
        <f>'VIII. Depreciation Schedule'!Y88</f>
        <v>0</v>
      </c>
      <c r="Z18" s="45">
        <f>'VIII. Depreciation Schedule'!Z88</f>
        <v>0</v>
      </c>
      <c r="AA18" s="45">
        <f>'VIII. Depreciation Schedule'!AA88</f>
        <v>0</v>
      </c>
      <c r="AB18" s="45">
        <f>'VIII. Depreciation Schedule'!AB88</f>
        <v>0</v>
      </c>
      <c r="AC18" s="45">
        <f>'VIII. Depreciation Schedule'!AC88</f>
        <v>0</v>
      </c>
      <c r="AD18" s="45">
        <f>'VIII. Depreciation Schedule'!AD88</f>
        <v>0</v>
      </c>
      <c r="AE18" s="45">
        <f>'VIII. Depreciation Schedule'!AE88</f>
        <v>0</v>
      </c>
      <c r="AF18" s="45">
        <f>'VIII. Depreciation Schedule'!AF88</f>
        <v>0</v>
      </c>
      <c r="AG18" s="45">
        <f>'VIII. Depreciation Schedule'!AG88</f>
        <v>0</v>
      </c>
      <c r="AH18" s="45">
        <f>'VIII. Depreciation Schedule'!AH88</f>
        <v>0</v>
      </c>
      <c r="AI18" s="45">
        <f>'VIII. Depreciation Schedule'!AI88</f>
        <v>0</v>
      </c>
      <c r="AJ18" s="45">
        <f>'VIII. Depreciation Schedule'!AJ88</f>
        <v>0</v>
      </c>
      <c r="AK18" s="45">
        <f>'VIII. Depreciation Schedule'!AK88</f>
        <v>0</v>
      </c>
      <c r="AL18" s="45">
        <f>'VIII. Depreciation Schedule'!AL88</f>
        <v>0</v>
      </c>
      <c r="AM18" s="45">
        <f>'VIII. Depreciation Schedule'!AM88</f>
        <v>0</v>
      </c>
      <c r="AN18" s="45">
        <f>'VIII. Depreciation Schedule'!AN88</f>
        <v>0</v>
      </c>
      <c r="AO18" s="45">
        <f>'VIII. Depreciation Schedule'!AO88</f>
        <v>0</v>
      </c>
      <c r="AP18" s="45">
        <f>'VIII. Depreciation Schedule'!AP88</f>
        <v>0</v>
      </c>
      <c r="AQ18" s="45">
        <f>'VIII. Depreciation Schedule'!AQ88</f>
        <v>0</v>
      </c>
      <c r="AR18" s="45">
        <f>'VIII. Depreciation Schedule'!AR88</f>
        <v>0</v>
      </c>
      <c r="AS18" s="45">
        <f>'VIII. Depreciation Schedule'!AS88</f>
        <v>12.206547155200951</v>
      </c>
    </row>
    <row r="19" spans="1:45" ht="12.75">
      <c r="A19" s="9" t="s">
        <v>20</v>
      </c>
      <c r="B19" s="9" t="s">
        <v>68</v>
      </c>
      <c r="D19" s="45">
        <f>+'II. Financials - Project'!D22</f>
        <v>-0.4989548958333333</v>
      </c>
      <c r="E19" s="45">
        <f>+'II. Financials - Project'!E22</f>
        <v>-1.7754681902272655</v>
      </c>
      <c r="F19" s="45">
        <f>+'II. Financials - Project'!F22</f>
        <v>-6.696129068701675</v>
      </c>
      <c r="G19" s="45">
        <f>+'II. Financials - Project'!G22</f>
        <v>-21.767560595675878</v>
      </c>
      <c r="H19" s="45">
        <f>+'II. Financials - Project'!H22</f>
        <v>-42.953263998810584</v>
      </c>
      <c r="I19" s="45">
        <f>+'II. Financials - Project'!I22</f>
        <v>-80.23955026604153</v>
      </c>
      <c r="J19" s="45">
        <f>+'II. Financials - Project'!J22</f>
        <v>-75.69041363400275</v>
      </c>
      <c r="K19" s="45">
        <f>+'II. Financials - Project'!K22</f>
        <v>0</v>
      </c>
      <c r="L19" s="45">
        <f>+'II. Financials - Project'!L22</f>
        <v>0</v>
      </c>
      <c r="M19" s="45">
        <f>+'II. Financials - Project'!M22</f>
        <v>0</v>
      </c>
      <c r="N19" s="45">
        <f>+'II. Financials - Project'!N22</f>
        <v>0</v>
      </c>
      <c r="O19" s="45">
        <f>+'II. Financials - Project'!O22</f>
        <v>0</v>
      </c>
      <c r="P19" s="45">
        <f>+'II. Financials - Project'!P22</f>
        <v>0</v>
      </c>
      <c r="Q19" s="45">
        <f>+'II. Financials - Project'!Q22</f>
        <v>0</v>
      </c>
      <c r="R19" s="45">
        <f>+'II. Financials - Project'!R22</f>
        <v>0</v>
      </c>
      <c r="S19" s="45">
        <f>+'II. Financials - Project'!S22</f>
        <v>0</v>
      </c>
      <c r="T19" s="45">
        <f>+'II. Financials - Project'!T22</f>
        <v>0</v>
      </c>
      <c r="U19" s="45">
        <f>+'II. Financials - Project'!U22</f>
        <v>0</v>
      </c>
      <c r="V19" s="45">
        <f>+'II. Financials - Project'!V22</f>
        <v>0</v>
      </c>
      <c r="W19" s="45">
        <f>+'II. Financials - Project'!W22</f>
        <v>0</v>
      </c>
      <c r="X19" s="45">
        <f>+'II. Financials - Project'!X22</f>
        <v>0</v>
      </c>
      <c r="Y19" s="45">
        <f>+'II. Financials - Project'!Y22</f>
        <v>0</v>
      </c>
      <c r="Z19" s="45">
        <f>+'II. Financials - Project'!Z22</f>
        <v>0</v>
      </c>
      <c r="AA19" s="45">
        <f>+'II. Financials - Project'!AA22</f>
        <v>0</v>
      </c>
      <c r="AB19" s="45">
        <f>+'II. Financials - Project'!AB22</f>
        <v>0</v>
      </c>
      <c r="AC19" s="45">
        <f>+'II. Financials - Project'!AC22</f>
        <v>0</v>
      </c>
      <c r="AD19" s="45">
        <f>+'II. Financials - Project'!AD22</f>
        <v>0</v>
      </c>
      <c r="AE19" s="45">
        <f>+'II. Financials - Project'!AE22</f>
        <v>0</v>
      </c>
      <c r="AF19" s="45">
        <f>+'II. Financials - Project'!AF22</f>
        <v>0</v>
      </c>
      <c r="AG19" s="45">
        <f>+'II. Financials - Project'!AG22</f>
        <v>0</v>
      </c>
      <c r="AH19" s="45">
        <f>+'II. Financials - Project'!AH22</f>
        <v>0</v>
      </c>
      <c r="AI19" s="45">
        <f>+'II. Financials - Project'!AI22</f>
        <v>0</v>
      </c>
      <c r="AJ19" s="45">
        <f>+'II. Financials - Project'!AJ22</f>
        <v>0</v>
      </c>
      <c r="AK19" s="45">
        <f>+'II. Financials - Project'!AK22</f>
        <v>0</v>
      </c>
      <c r="AL19" s="45">
        <f>+'II. Financials - Project'!AL22</f>
        <v>0</v>
      </c>
      <c r="AM19" s="45">
        <f>+'II. Financials - Project'!AM22</f>
        <v>0</v>
      </c>
      <c r="AN19" s="45">
        <f>+'II. Financials - Project'!AN22</f>
        <v>0</v>
      </c>
      <c r="AO19" s="45">
        <f>+'II. Financials - Project'!AO22</f>
        <v>0</v>
      </c>
      <c r="AP19" s="45">
        <f>+'II. Financials - Project'!AP22</f>
        <v>0</v>
      </c>
      <c r="AQ19" s="45">
        <f>+'II. Financials - Project'!AQ22</f>
        <v>0</v>
      </c>
      <c r="AR19" s="45">
        <f>+'II. Financials - Project'!AR22</f>
        <v>0</v>
      </c>
      <c r="AS19" s="45">
        <f>+'II. Financials - Project'!AS22</f>
        <v>0</v>
      </c>
    </row>
    <row r="20" spans="1:45" ht="12.75">
      <c r="A20" s="9" t="s">
        <v>20</v>
      </c>
      <c r="B20" s="9" t="s">
        <v>22</v>
      </c>
      <c r="D20" s="45">
        <f aca="true" t="shared" si="1" ref="D20:AS20">-IF(SUM(D11:D19)&gt;0,MIN(SUM(D11:D19),-D29),0)</f>
        <v>0</v>
      </c>
      <c r="E20" s="45">
        <f t="shared" si="1"/>
        <v>0</v>
      </c>
      <c r="F20" s="45">
        <f t="shared" si="1"/>
        <v>0</v>
      </c>
      <c r="G20" s="45">
        <f t="shared" si="1"/>
        <v>0</v>
      </c>
      <c r="H20" s="45">
        <f t="shared" si="1"/>
        <v>0</v>
      </c>
      <c r="I20" s="45">
        <f t="shared" si="1"/>
        <v>0</v>
      </c>
      <c r="J20" s="45">
        <f t="shared" si="1"/>
        <v>0</v>
      </c>
      <c r="K20" s="45">
        <f t="shared" si="1"/>
        <v>0</v>
      </c>
      <c r="L20" s="45">
        <f t="shared" si="1"/>
        <v>0</v>
      </c>
      <c r="M20" s="45">
        <f t="shared" si="1"/>
        <v>-3.0230548404850595</v>
      </c>
      <c r="N20" s="45">
        <f t="shared" si="1"/>
        <v>-9.024762258378274</v>
      </c>
      <c r="O20" s="45">
        <f t="shared" si="1"/>
        <v>-14.427018081603293</v>
      </c>
      <c r="P20" s="45">
        <f t="shared" si="1"/>
        <v>-19.279154977879912</v>
      </c>
      <c r="Q20" s="45">
        <f t="shared" si="1"/>
        <v>-23.62186188861132</v>
      </c>
      <c r="R20" s="45">
        <f t="shared" si="1"/>
        <v>-22.84466000939325</v>
      </c>
      <c r="S20" s="45">
        <f t="shared" si="1"/>
        <v>0</v>
      </c>
      <c r="T20" s="45">
        <f t="shared" si="1"/>
        <v>0</v>
      </c>
      <c r="U20" s="45">
        <f t="shared" si="1"/>
        <v>0</v>
      </c>
      <c r="V20" s="45">
        <f t="shared" si="1"/>
        <v>0</v>
      </c>
      <c r="W20" s="45">
        <f t="shared" si="1"/>
        <v>0</v>
      </c>
      <c r="X20" s="45">
        <f t="shared" si="1"/>
        <v>0</v>
      </c>
      <c r="Y20" s="45">
        <f t="shared" si="1"/>
        <v>0</v>
      </c>
      <c r="Z20" s="45">
        <f t="shared" si="1"/>
        <v>0</v>
      </c>
      <c r="AA20" s="45">
        <f t="shared" si="1"/>
        <v>0</v>
      </c>
      <c r="AB20" s="45">
        <f t="shared" si="1"/>
        <v>0</v>
      </c>
      <c r="AC20" s="45">
        <f t="shared" si="1"/>
        <v>0</v>
      </c>
      <c r="AD20" s="45">
        <f t="shared" si="1"/>
        <v>0</v>
      </c>
      <c r="AE20" s="45">
        <f t="shared" si="1"/>
        <v>0</v>
      </c>
      <c r="AF20" s="45">
        <f t="shared" si="1"/>
        <v>0</v>
      </c>
      <c r="AG20" s="45">
        <f t="shared" si="1"/>
        <v>0</v>
      </c>
      <c r="AH20" s="45">
        <f t="shared" si="1"/>
        <v>0</v>
      </c>
      <c r="AI20" s="45">
        <f t="shared" si="1"/>
        <v>0</v>
      </c>
      <c r="AJ20" s="45">
        <f t="shared" si="1"/>
        <v>0</v>
      </c>
      <c r="AK20" s="45">
        <f t="shared" si="1"/>
        <v>0</v>
      </c>
      <c r="AL20" s="45">
        <f t="shared" si="1"/>
        <v>0</v>
      </c>
      <c r="AM20" s="45">
        <f t="shared" si="1"/>
        <v>0</v>
      </c>
      <c r="AN20" s="45">
        <f t="shared" si="1"/>
        <v>0</v>
      </c>
      <c r="AO20" s="45">
        <f t="shared" si="1"/>
        <v>0</v>
      </c>
      <c r="AP20" s="45">
        <f t="shared" si="1"/>
        <v>0</v>
      </c>
      <c r="AQ20" s="45">
        <f t="shared" si="1"/>
        <v>0</v>
      </c>
      <c r="AR20" s="45">
        <f t="shared" si="1"/>
        <v>0</v>
      </c>
      <c r="AS20" s="45">
        <f t="shared" si="1"/>
        <v>0</v>
      </c>
    </row>
    <row r="21" spans="2:45" ht="12.75">
      <c r="B21" s="9" t="s">
        <v>23</v>
      </c>
      <c r="D21" s="210">
        <f>SUM(D11:D20)</f>
        <v>0</v>
      </c>
      <c r="E21" s="210">
        <f aca="true" t="shared" si="2" ref="E21:AI21">SUM(E11:E20)</f>
        <v>0</v>
      </c>
      <c r="F21" s="210">
        <f t="shared" si="2"/>
        <v>0</v>
      </c>
      <c r="G21" s="210">
        <f t="shared" si="2"/>
        <v>-9.030817446421784</v>
      </c>
      <c r="H21" s="210">
        <f t="shared" si="2"/>
        <v>-20.704617093876124</v>
      </c>
      <c r="I21" s="210">
        <f t="shared" si="2"/>
        <v>-37.768333342429976</v>
      </c>
      <c r="J21" s="210">
        <f t="shared" si="2"/>
        <v>-9.948576480503533</v>
      </c>
      <c r="K21" s="210">
        <f t="shared" si="2"/>
        <v>-11.137797591573559</v>
      </c>
      <c r="L21" s="210">
        <f t="shared" si="2"/>
        <v>-3.6303701015461343</v>
      </c>
      <c r="M21" s="210">
        <f t="shared" si="2"/>
        <v>0</v>
      </c>
      <c r="N21" s="210">
        <f t="shared" si="2"/>
        <v>0</v>
      </c>
      <c r="O21" s="210">
        <f t="shared" si="2"/>
        <v>0</v>
      </c>
      <c r="P21" s="210">
        <f t="shared" si="2"/>
        <v>0</v>
      </c>
      <c r="Q21" s="210">
        <f t="shared" si="2"/>
        <v>0</v>
      </c>
      <c r="R21" s="210">
        <f t="shared" si="2"/>
        <v>6.745913091159352</v>
      </c>
      <c r="S21" s="210">
        <f t="shared" si="2"/>
        <v>44.87020805721197</v>
      </c>
      <c r="T21" s="210">
        <f t="shared" si="2"/>
        <v>49.314095959640696</v>
      </c>
      <c r="U21" s="210">
        <f t="shared" si="2"/>
        <v>53.21169776579074</v>
      </c>
      <c r="V21" s="210">
        <f t="shared" si="2"/>
        <v>56.619715396896964</v>
      </c>
      <c r="W21" s="210">
        <f t="shared" si="2"/>
        <v>59.57946213276183</v>
      </c>
      <c r="X21" s="210">
        <f t="shared" si="2"/>
        <v>62.12361123095288</v>
      </c>
      <c r="Y21" s="210">
        <f t="shared" si="2"/>
        <v>64.29090780523374</v>
      </c>
      <c r="Z21" s="210">
        <f t="shared" si="2"/>
        <v>66.11156442889225</v>
      </c>
      <c r="AA21" s="210">
        <f t="shared" si="2"/>
        <v>67.60742343066322</v>
      </c>
      <c r="AB21" s="210">
        <f t="shared" si="2"/>
        <v>68.80702257414198</v>
      </c>
      <c r="AC21" s="210">
        <f t="shared" si="2"/>
        <v>69.730551208664</v>
      </c>
      <c r="AD21" s="210">
        <f t="shared" si="2"/>
        <v>70.40640384663054</v>
      </c>
      <c r="AE21" s="210">
        <f t="shared" si="2"/>
        <v>70.854550333605</v>
      </c>
      <c r="AF21" s="210">
        <f t="shared" si="2"/>
        <v>71.08662157887032</v>
      </c>
      <c r="AG21" s="210">
        <f t="shared" si="2"/>
        <v>71.12286489706312</v>
      </c>
      <c r="AH21" s="210">
        <f t="shared" si="2"/>
        <v>70.97504036083345</v>
      </c>
      <c r="AI21" s="210">
        <f t="shared" si="2"/>
        <v>70.66507334786759</v>
      </c>
      <c r="AJ21" s="210">
        <f aca="true" t="shared" si="3" ref="AJ21:AS21">SUM(AJ11:AJ20)</f>
        <v>70.20616918834168</v>
      </c>
      <c r="AK21" s="210">
        <f t="shared" si="3"/>
        <v>69.60269554740445</v>
      </c>
      <c r="AL21" s="210">
        <f t="shared" si="3"/>
        <v>68.86990582615203</v>
      </c>
      <c r="AM21" s="210">
        <f t="shared" si="3"/>
        <v>68.01378513778447</v>
      </c>
      <c r="AN21" s="210">
        <f t="shared" si="3"/>
        <v>67.05210127499802</v>
      </c>
      <c r="AO21" s="210">
        <f t="shared" si="3"/>
        <v>65.9937412042294</v>
      </c>
      <c r="AP21" s="210">
        <f t="shared" si="3"/>
        <v>64.83810737925826</v>
      </c>
      <c r="AQ21" s="210">
        <f t="shared" si="3"/>
        <v>63.59686358653143</v>
      </c>
      <c r="AR21" s="210">
        <f t="shared" si="3"/>
        <v>62.26528032269208</v>
      </c>
      <c r="AS21" s="210">
        <f t="shared" si="3"/>
        <v>-36.799126511063754</v>
      </c>
    </row>
    <row r="22" spans="4:45" ht="12.75">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row>
    <row r="23" spans="2:45" ht="12.75">
      <c r="B23" s="9" t="s">
        <v>24</v>
      </c>
      <c r="D23" s="158">
        <f>'III. Input Tab'!C25</f>
        <v>0.31</v>
      </c>
      <c r="E23" s="158">
        <f>'III. Input Tab'!D25</f>
        <v>0.31</v>
      </c>
      <c r="F23" s="158">
        <f>'III. Input Tab'!E25</f>
        <v>0.31</v>
      </c>
      <c r="G23" s="158">
        <f>'III. Input Tab'!F25</f>
        <v>0.31</v>
      </c>
      <c r="H23" s="158">
        <f>'III. Input Tab'!G25</f>
        <v>0.31</v>
      </c>
      <c r="I23" s="158">
        <f>'III. Input Tab'!H25</f>
        <v>0.31</v>
      </c>
      <c r="J23" s="158">
        <f>'III. Input Tab'!I25</f>
        <v>0.31</v>
      </c>
      <c r="K23" s="158">
        <f>'III. Input Tab'!J25</f>
        <v>0.31</v>
      </c>
      <c r="L23" s="158">
        <f>'III. Input Tab'!K25</f>
        <v>0.31</v>
      </c>
      <c r="M23" s="158">
        <f>'III. Input Tab'!L25</f>
        <v>0.31</v>
      </c>
      <c r="N23" s="158">
        <f>'III. Input Tab'!M25</f>
        <v>0.31</v>
      </c>
      <c r="O23" s="158">
        <f>'III. Input Tab'!N25</f>
        <v>0.31</v>
      </c>
      <c r="P23" s="158">
        <f>'III. Input Tab'!O25</f>
        <v>0.31</v>
      </c>
      <c r="Q23" s="158">
        <f>'III. Input Tab'!P25</f>
        <v>0.31</v>
      </c>
      <c r="R23" s="158">
        <f>'III. Input Tab'!Q25</f>
        <v>0.31</v>
      </c>
      <c r="S23" s="158">
        <f>'III. Input Tab'!R25</f>
        <v>0.31</v>
      </c>
      <c r="T23" s="158">
        <f>'III. Input Tab'!S25</f>
        <v>0.31</v>
      </c>
      <c r="U23" s="158">
        <f>'III. Input Tab'!T25</f>
        <v>0.31</v>
      </c>
      <c r="V23" s="158">
        <f>'III. Input Tab'!U25</f>
        <v>0.31</v>
      </c>
      <c r="W23" s="158">
        <f>'III. Input Tab'!V25</f>
        <v>0.31</v>
      </c>
      <c r="X23" s="158">
        <f>'III. Input Tab'!W25</f>
        <v>0.31</v>
      </c>
      <c r="Y23" s="158">
        <f>'III. Input Tab'!X25</f>
        <v>0.31</v>
      </c>
      <c r="Z23" s="158">
        <f>'III. Input Tab'!Y25</f>
        <v>0.31</v>
      </c>
      <c r="AA23" s="158">
        <f>'III. Input Tab'!Z25</f>
        <v>0.31</v>
      </c>
      <c r="AB23" s="158">
        <f>'III. Input Tab'!AA25</f>
        <v>0.31</v>
      </c>
      <c r="AC23" s="158">
        <f>'III. Input Tab'!AB25</f>
        <v>0.31</v>
      </c>
      <c r="AD23" s="158">
        <f>'III. Input Tab'!AC25</f>
        <v>0.31</v>
      </c>
      <c r="AE23" s="158">
        <f>'III. Input Tab'!AD25</f>
        <v>0.31</v>
      </c>
      <c r="AF23" s="158">
        <f>'III. Input Tab'!AE25</f>
        <v>0.31</v>
      </c>
      <c r="AG23" s="158">
        <f>'III. Input Tab'!AF25</f>
        <v>0.31</v>
      </c>
      <c r="AH23" s="158">
        <f>'III. Input Tab'!AG25</f>
        <v>0.31</v>
      </c>
      <c r="AI23" s="158">
        <f>'III. Input Tab'!AH25</f>
        <v>0.31</v>
      </c>
      <c r="AJ23" s="158">
        <f>'III. Input Tab'!AI25</f>
        <v>0.31</v>
      </c>
      <c r="AK23" s="158">
        <f>'III. Input Tab'!AJ25</f>
        <v>0.31</v>
      </c>
      <c r="AL23" s="158">
        <f>'III. Input Tab'!AK25</f>
        <v>0.31</v>
      </c>
      <c r="AM23" s="158">
        <f>'III. Input Tab'!AL25</f>
        <v>0.31</v>
      </c>
      <c r="AN23" s="158">
        <f>'III. Input Tab'!AM25</f>
        <v>0.31</v>
      </c>
      <c r="AO23" s="158">
        <f>'III. Input Tab'!AN25</f>
        <v>0.31</v>
      </c>
      <c r="AP23" s="158">
        <f>'III. Input Tab'!AO25</f>
        <v>0.31</v>
      </c>
      <c r="AQ23" s="158">
        <f>'III. Input Tab'!AP25</f>
        <v>0.31</v>
      </c>
      <c r="AR23" s="158">
        <f>'III. Input Tab'!AQ25</f>
        <v>0.31</v>
      </c>
      <c r="AS23" s="158">
        <f>'III. Input Tab'!AR25</f>
        <v>0.31</v>
      </c>
    </row>
    <row r="24" spans="4:45" ht="12.75">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row>
    <row r="25" spans="2:45" ht="12.75">
      <c r="B25" s="9" t="s">
        <v>60</v>
      </c>
      <c r="D25" s="151">
        <f>IF('VI. Tax Shedule'!D21&gt;0,'VI. Tax Shedule'!D21*'VI. Tax Shedule'!D23,0)</f>
        <v>0</v>
      </c>
      <c r="E25" s="151">
        <f>IF('VI. Tax Shedule'!E21&gt;0,'VI. Tax Shedule'!E21*'VI. Tax Shedule'!E23,0)</f>
        <v>0</v>
      </c>
      <c r="F25" s="151">
        <f>IF('VI. Tax Shedule'!F21&gt;0,'VI. Tax Shedule'!F21*'VI. Tax Shedule'!F23,0)</f>
        <v>0</v>
      </c>
      <c r="G25" s="151">
        <f>IF('VI. Tax Shedule'!G21&gt;0,'VI. Tax Shedule'!G21*'VI. Tax Shedule'!G23,0)</f>
        <v>0</v>
      </c>
      <c r="H25" s="151">
        <f>IF('VI. Tax Shedule'!H21&gt;0,'VI. Tax Shedule'!H21*'VI. Tax Shedule'!H23,0)</f>
        <v>0</v>
      </c>
      <c r="I25" s="151">
        <f>IF('VI. Tax Shedule'!I21&gt;0,'VI. Tax Shedule'!I21*'VI. Tax Shedule'!I23,0)</f>
        <v>0</v>
      </c>
      <c r="J25" s="151">
        <f>IF('VI. Tax Shedule'!J21&gt;0,'VI. Tax Shedule'!J21*'VI. Tax Shedule'!J23,0)</f>
        <v>0</v>
      </c>
      <c r="K25" s="151">
        <f>IF('VI. Tax Shedule'!K21&gt;0,'VI. Tax Shedule'!K21*'VI. Tax Shedule'!K23,0)</f>
        <v>0</v>
      </c>
      <c r="L25" s="151">
        <f>IF('VI. Tax Shedule'!L21&gt;0,'VI. Tax Shedule'!L21*'VI. Tax Shedule'!L23,0)</f>
        <v>0</v>
      </c>
      <c r="M25" s="151">
        <f>IF('VI. Tax Shedule'!M21&gt;0,'VI. Tax Shedule'!M21*'VI. Tax Shedule'!M23,0)</f>
        <v>0</v>
      </c>
      <c r="N25" s="151">
        <f>IF('VI. Tax Shedule'!N21&gt;0,'VI. Tax Shedule'!N21*'VI. Tax Shedule'!N23,0)</f>
        <v>0</v>
      </c>
      <c r="O25" s="151">
        <f>IF('VI. Tax Shedule'!O21&gt;0,'VI. Tax Shedule'!O21*'VI. Tax Shedule'!O23,0)</f>
        <v>0</v>
      </c>
      <c r="P25" s="151">
        <f>IF('VI. Tax Shedule'!P21&gt;0,'VI. Tax Shedule'!P21*'VI. Tax Shedule'!P23,0)</f>
        <v>0</v>
      </c>
      <c r="Q25" s="151">
        <f>IF('VI. Tax Shedule'!Q21&gt;0,'VI. Tax Shedule'!Q21*'VI. Tax Shedule'!Q23,0)</f>
        <v>0</v>
      </c>
      <c r="R25" s="151">
        <f>IF('VI. Tax Shedule'!R21&gt;0,'VI. Tax Shedule'!R21*'VI. Tax Shedule'!R23,0)</f>
        <v>2.091233058259399</v>
      </c>
      <c r="S25" s="151">
        <f>IF('VI. Tax Shedule'!S21&gt;0,'VI. Tax Shedule'!S21*'VI. Tax Shedule'!S23,0)</f>
        <v>13.90976449773571</v>
      </c>
      <c r="T25" s="151">
        <f>IF('VI. Tax Shedule'!T21&gt;0,'VI. Tax Shedule'!T21*'VI. Tax Shedule'!T23,0)</f>
        <v>15.287369747488615</v>
      </c>
      <c r="U25" s="151">
        <f>IF('VI. Tax Shedule'!U21&gt;0,'VI. Tax Shedule'!U21*'VI. Tax Shedule'!U23,0)</f>
        <v>16.495626307395128</v>
      </c>
      <c r="V25" s="151">
        <f>IF('VI. Tax Shedule'!V21&gt;0,'VI. Tax Shedule'!V21*'VI. Tax Shedule'!V23,0)</f>
        <v>17.55211177303806</v>
      </c>
      <c r="W25" s="151">
        <f>IF('VI. Tax Shedule'!W21&gt;0,'VI. Tax Shedule'!W21*'VI. Tax Shedule'!W23,0)</f>
        <v>18.46963326115617</v>
      </c>
      <c r="X25" s="151">
        <f>IF('VI. Tax Shedule'!X21&gt;0,'VI. Tax Shedule'!X21*'VI. Tax Shedule'!X23,0)</f>
        <v>19.258319481595393</v>
      </c>
      <c r="Y25" s="151">
        <f>IF('VI. Tax Shedule'!Y21&gt;0,'VI. Tax Shedule'!Y21*'VI. Tax Shedule'!Y23,0)</f>
        <v>19.93018141962246</v>
      </c>
      <c r="Z25" s="151">
        <f>IF('VI. Tax Shedule'!Z21&gt;0,'VI. Tax Shedule'!Z21*'VI. Tax Shedule'!Z23,0)</f>
        <v>20.4945849729566</v>
      </c>
      <c r="AA25" s="151">
        <f>IF('VI. Tax Shedule'!AA21&gt;0,'VI. Tax Shedule'!AA21*'VI. Tax Shedule'!AA23,0)</f>
        <v>20.958301263505597</v>
      </c>
      <c r="AB25" s="151">
        <f>IF('VI. Tax Shedule'!AB21&gt;0,'VI. Tax Shedule'!AB21*'VI. Tax Shedule'!AB23,0)</f>
        <v>21.330176997984015</v>
      </c>
      <c r="AC25" s="151">
        <f>IF('VI. Tax Shedule'!AC21&gt;0,'VI. Tax Shedule'!AC21*'VI. Tax Shedule'!AC23,0)</f>
        <v>21.616470874685838</v>
      </c>
      <c r="AD25" s="151">
        <f>IF('VI. Tax Shedule'!AD21&gt;0,'VI. Tax Shedule'!AD21*'VI. Tax Shedule'!AD23,0)</f>
        <v>21.825985192455466</v>
      </c>
      <c r="AE25" s="151">
        <f>IF('VI. Tax Shedule'!AE21&gt;0,'VI. Tax Shedule'!AE21*'VI. Tax Shedule'!AE23,0)</f>
        <v>21.96491060341755</v>
      </c>
      <c r="AF25" s="151">
        <f>IF('VI. Tax Shedule'!AF21&gt;0,'VI. Tax Shedule'!AF21*'VI. Tax Shedule'!AF23,0)</f>
        <v>22.0368526894498</v>
      </c>
      <c r="AG25" s="151">
        <f>IF('VI. Tax Shedule'!AG21&gt;0,'VI. Tax Shedule'!AG21*'VI. Tax Shedule'!AG23,0)</f>
        <v>22.04808811808957</v>
      </c>
      <c r="AH25" s="151">
        <f>IF('VI. Tax Shedule'!AH21&gt;0,'VI. Tax Shedule'!AH21*'VI. Tax Shedule'!AH23,0)</f>
        <v>22.00226251185837</v>
      </c>
      <c r="AI25" s="151">
        <f>IF('VI. Tax Shedule'!AI21&gt;0,'VI. Tax Shedule'!AI21*'VI. Tax Shedule'!AI23,0)</f>
        <v>21.906172737838954</v>
      </c>
      <c r="AJ25" s="151">
        <f>IF('VI. Tax Shedule'!AJ21&gt;0,'VI. Tax Shedule'!AJ21*'VI. Tax Shedule'!AJ23,0)</f>
        <v>21.76391244838592</v>
      </c>
      <c r="AK25" s="151">
        <f>IF('VI. Tax Shedule'!AK21&gt;0,'VI. Tax Shedule'!AK21*'VI. Tax Shedule'!AK23,0)</f>
        <v>21.57683561969538</v>
      </c>
      <c r="AL25" s="151">
        <f>IF('VI. Tax Shedule'!AL21&gt;0,'VI. Tax Shedule'!AL21*'VI. Tax Shedule'!AL23,0)</f>
        <v>21.34967080610713</v>
      </c>
      <c r="AM25" s="151">
        <f>IF('VI. Tax Shedule'!AM21&gt;0,'VI. Tax Shedule'!AM21*'VI. Tax Shedule'!AM23,0)</f>
        <v>21.084273392713186</v>
      </c>
      <c r="AN25" s="151">
        <f>IF('VI. Tax Shedule'!AN21&gt;0,'VI. Tax Shedule'!AN21*'VI. Tax Shedule'!AN23,0)</f>
        <v>20.786151395249387</v>
      </c>
      <c r="AO25" s="151">
        <f>IF('VI. Tax Shedule'!AO21&gt;0,'VI. Tax Shedule'!AO21*'VI. Tax Shedule'!AO23,0)</f>
        <v>20.458059773311113</v>
      </c>
      <c r="AP25" s="151">
        <f>IF('VI. Tax Shedule'!AP21&gt;0,'VI. Tax Shedule'!AP21*'VI. Tax Shedule'!AP23,0)</f>
        <v>20.09981328757006</v>
      </c>
      <c r="AQ25" s="151">
        <f>IF('VI. Tax Shedule'!AQ21&gt;0,'VI. Tax Shedule'!AQ21*'VI. Tax Shedule'!AQ23,0)</f>
        <v>19.715027711824742</v>
      </c>
      <c r="AR25" s="151">
        <f>IF('VI. Tax Shedule'!AR21&gt;0,'VI. Tax Shedule'!AR21*'VI. Tax Shedule'!AR23,0)</f>
        <v>19.302236900034544</v>
      </c>
      <c r="AS25" s="151">
        <f>IF('VI. Tax Shedule'!AS21&gt;0,'VI. Tax Shedule'!AS21*'VI. Tax Shedule'!AS23,0)</f>
        <v>0</v>
      </c>
    </row>
    <row r="26" spans="4:45" ht="12.75">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row>
    <row r="27" spans="4:45" ht="13.5" thickBot="1">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row>
    <row r="28" spans="1:45" ht="13.5" thickBot="1">
      <c r="A28" s="202" t="s">
        <v>207</v>
      </c>
      <c r="B28" s="203"/>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row>
    <row r="29" spans="2:45" ht="12.75">
      <c r="B29" s="9" t="s">
        <v>56</v>
      </c>
      <c r="D29" s="126">
        <v>0</v>
      </c>
      <c r="E29" s="126">
        <f aca="true" t="shared" si="4" ref="E29:AJ29">D32</f>
        <v>0</v>
      </c>
      <c r="F29" s="126">
        <f t="shared" si="4"/>
        <v>0</v>
      </c>
      <c r="G29" s="126">
        <f t="shared" si="4"/>
        <v>0</v>
      </c>
      <c r="H29" s="126">
        <f t="shared" si="4"/>
        <v>-9.030817446421784</v>
      </c>
      <c r="I29" s="126">
        <f t="shared" si="4"/>
        <v>-29.73543454029791</v>
      </c>
      <c r="J29" s="126">
        <f t="shared" si="4"/>
        <v>-67.50376788272789</v>
      </c>
      <c r="K29" s="126">
        <f t="shared" si="4"/>
        <v>-77.45234436323142</v>
      </c>
      <c r="L29" s="126">
        <f t="shared" si="4"/>
        <v>-88.59014195480498</v>
      </c>
      <c r="M29" s="126">
        <f t="shared" si="4"/>
        <v>-92.22051205635111</v>
      </c>
      <c r="N29" s="126">
        <f t="shared" si="4"/>
        <v>-89.19745721586605</v>
      </c>
      <c r="O29" s="126">
        <f t="shared" si="4"/>
        <v>-80.17269495748778</v>
      </c>
      <c r="P29" s="126">
        <f t="shared" si="4"/>
        <v>-65.74567687588448</v>
      </c>
      <c r="Q29" s="126">
        <f t="shared" si="4"/>
        <v>-46.46652189800457</v>
      </c>
      <c r="R29" s="126">
        <f t="shared" si="4"/>
        <v>-22.84466000939325</v>
      </c>
      <c r="S29" s="126">
        <f t="shared" si="4"/>
        <v>0</v>
      </c>
      <c r="T29" s="126">
        <f t="shared" si="4"/>
        <v>0</v>
      </c>
      <c r="U29" s="126">
        <f t="shared" si="4"/>
        <v>0</v>
      </c>
      <c r="V29" s="126">
        <f t="shared" si="4"/>
        <v>0</v>
      </c>
      <c r="W29" s="126">
        <f t="shared" si="4"/>
        <v>0</v>
      </c>
      <c r="X29" s="126">
        <f t="shared" si="4"/>
        <v>0</v>
      </c>
      <c r="Y29" s="126">
        <f t="shared" si="4"/>
        <v>0</v>
      </c>
      <c r="Z29" s="126">
        <f t="shared" si="4"/>
        <v>0</v>
      </c>
      <c r="AA29" s="126">
        <f t="shared" si="4"/>
        <v>0</v>
      </c>
      <c r="AB29" s="126">
        <f t="shared" si="4"/>
        <v>0</v>
      </c>
      <c r="AC29" s="126">
        <f t="shared" si="4"/>
        <v>0</v>
      </c>
      <c r="AD29" s="126">
        <f t="shared" si="4"/>
        <v>0</v>
      </c>
      <c r="AE29" s="126">
        <f t="shared" si="4"/>
        <v>0</v>
      </c>
      <c r="AF29" s="126">
        <f t="shared" si="4"/>
        <v>0</v>
      </c>
      <c r="AG29" s="126">
        <f t="shared" si="4"/>
        <v>0</v>
      </c>
      <c r="AH29" s="126">
        <f t="shared" si="4"/>
        <v>0</v>
      </c>
      <c r="AI29" s="126">
        <f t="shared" si="4"/>
        <v>0</v>
      </c>
      <c r="AJ29" s="126">
        <f t="shared" si="4"/>
        <v>0</v>
      </c>
      <c r="AK29" s="126">
        <f aca="true" t="shared" si="5" ref="AK29:AS29">AJ32</f>
        <v>0</v>
      </c>
      <c r="AL29" s="126">
        <f t="shared" si="5"/>
        <v>0</v>
      </c>
      <c r="AM29" s="126">
        <f t="shared" si="5"/>
        <v>0</v>
      </c>
      <c r="AN29" s="126">
        <f t="shared" si="5"/>
        <v>0</v>
      </c>
      <c r="AO29" s="126">
        <f t="shared" si="5"/>
        <v>0</v>
      </c>
      <c r="AP29" s="126">
        <f t="shared" si="5"/>
        <v>0</v>
      </c>
      <c r="AQ29" s="126">
        <f t="shared" si="5"/>
        <v>0</v>
      </c>
      <c r="AR29" s="126">
        <f t="shared" si="5"/>
        <v>0</v>
      </c>
      <c r="AS29" s="126">
        <f t="shared" si="5"/>
        <v>0</v>
      </c>
    </row>
    <row r="30" spans="2:45" ht="12.75">
      <c r="B30" s="9" t="s">
        <v>11</v>
      </c>
      <c r="D30" s="126">
        <f aca="true" t="shared" si="6" ref="D30:AS30">IF(SUM(D11:D19)&lt;0,SUM(D11:D19),0)</f>
        <v>0</v>
      </c>
      <c r="E30" s="126">
        <f t="shared" si="6"/>
        <v>0</v>
      </c>
      <c r="F30" s="126">
        <f t="shared" si="6"/>
        <v>0</v>
      </c>
      <c r="G30" s="126">
        <f t="shared" si="6"/>
        <v>-9.030817446421784</v>
      </c>
      <c r="H30" s="126">
        <f t="shared" si="6"/>
        <v>-20.704617093876124</v>
      </c>
      <c r="I30" s="126">
        <f t="shared" si="6"/>
        <v>-37.768333342429976</v>
      </c>
      <c r="J30" s="126">
        <f t="shared" si="6"/>
        <v>-9.948576480503533</v>
      </c>
      <c r="K30" s="126">
        <f t="shared" si="6"/>
        <v>-11.137797591573559</v>
      </c>
      <c r="L30" s="126">
        <f t="shared" si="6"/>
        <v>-3.6303701015461343</v>
      </c>
      <c r="M30" s="126">
        <f t="shared" si="6"/>
        <v>0</v>
      </c>
      <c r="N30" s="126">
        <f t="shared" si="6"/>
        <v>0</v>
      </c>
      <c r="O30" s="126">
        <f t="shared" si="6"/>
        <v>0</v>
      </c>
      <c r="P30" s="126">
        <f t="shared" si="6"/>
        <v>0</v>
      </c>
      <c r="Q30" s="126">
        <f t="shared" si="6"/>
        <v>0</v>
      </c>
      <c r="R30" s="126">
        <f t="shared" si="6"/>
        <v>0</v>
      </c>
      <c r="S30" s="126">
        <f t="shared" si="6"/>
        <v>0</v>
      </c>
      <c r="T30" s="126">
        <f t="shared" si="6"/>
        <v>0</v>
      </c>
      <c r="U30" s="126">
        <f t="shared" si="6"/>
        <v>0</v>
      </c>
      <c r="V30" s="126">
        <f t="shared" si="6"/>
        <v>0</v>
      </c>
      <c r="W30" s="126">
        <f t="shared" si="6"/>
        <v>0</v>
      </c>
      <c r="X30" s="126">
        <f t="shared" si="6"/>
        <v>0</v>
      </c>
      <c r="Y30" s="126">
        <f t="shared" si="6"/>
        <v>0</v>
      </c>
      <c r="Z30" s="126">
        <f t="shared" si="6"/>
        <v>0</v>
      </c>
      <c r="AA30" s="126">
        <f t="shared" si="6"/>
        <v>0</v>
      </c>
      <c r="AB30" s="126">
        <f t="shared" si="6"/>
        <v>0</v>
      </c>
      <c r="AC30" s="126">
        <f t="shared" si="6"/>
        <v>0</v>
      </c>
      <c r="AD30" s="126">
        <f t="shared" si="6"/>
        <v>0</v>
      </c>
      <c r="AE30" s="126">
        <f t="shared" si="6"/>
        <v>0</v>
      </c>
      <c r="AF30" s="126">
        <f t="shared" si="6"/>
        <v>0</v>
      </c>
      <c r="AG30" s="126">
        <f t="shared" si="6"/>
        <v>0</v>
      </c>
      <c r="AH30" s="126">
        <f t="shared" si="6"/>
        <v>0</v>
      </c>
      <c r="AI30" s="126">
        <f t="shared" si="6"/>
        <v>0</v>
      </c>
      <c r="AJ30" s="126">
        <f t="shared" si="6"/>
        <v>0</v>
      </c>
      <c r="AK30" s="126">
        <f t="shared" si="6"/>
        <v>0</v>
      </c>
      <c r="AL30" s="126">
        <f t="shared" si="6"/>
        <v>0</v>
      </c>
      <c r="AM30" s="126">
        <f t="shared" si="6"/>
        <v>0</v>
      </c>
      <c r="AN30" s="126">
        <f t="shared" si="6"/>
        <v>0</v>
      </c>
      <c r="AO30" s="126">
        <f t="shared" si="6"/>
        <v>0</v>
      </c>
      <c r="AP30" s="126">
        <f t="shared" si="6"/>
        <v>0</v>
      </c>
      <c r="AQ30" s="126">
        <f t="shared" si="6"/>
        <v>0</v>
      </c>
      <c r="AR30" s="126">
        <f t="shared" si="6"/>
        <v>0</v>
      </c>
      <c r="AS30" s="126">
        <f t="shared" si="6"/>
        <v>-36.799126511063754</v>
      </c>
    </row>
    <row r="31" spans="2:45" ht="12.75">
      <c r="B31" s="9" t="s">
        <v>85</v>
      </c>
      <c r="D31" s="126">
        <f aca="true" t="shared" si="7" ref="D31:AS31">-D20</f>
        <v>0</v>
      </c>
      <c r="E31" s="126">
        <f t="shared" si="7"/>
        <v>0</v>
      </c>
      <c r="F31" s="126">
        <f t="shared" si="7"/>
        <v>0</v>
      </c>
      <c r="G31" s="126">
        <f t="shared" si="7"/>
        <v>0</v>
      </c>
      <c r="H31" s="126">
        <f t="shared" si="7"/>
        <v>0</v>
      </c>
      <c r="I31" s="126">
        <f t="shared" si="7"/>
        <v>0</v>
      </c>
      <c r="J31" s="126">
        <f t="shared" si="7"/>
        <v>0</v>
      </c>
      <c r="K31" s="126">
        <f t="shared" si="7"/>
        <v>0</v>
      </c>
      <c r="L31" s="126">
        <f t="shared" si="7"/>
        <v>0</v>
      </c>
      <c r="M31" s="126">
        <f t="shared" si="7"/>
        <v>3.0230548404850595</v>
      </c>
      <c r="N31" s="126">
        <f t="shared" si="7"/>
        <v>9.024762258378274</v>
      </c>
      <c r="O31" s="126">
        <f t="shared" si="7"/>
        <v>14.427018081603293</v>
      </c>
      <c r="P31" s="126">
        <f t="shared" si="7"/>
        <v>19.279154977879912</v>
      </c>
      <c r="Q31" s="126">
        <f t="shared" si="7"/>
        <v>23.62186188861132</v>
      </c>
      <c r="R31" s="126">
        <f t="shared" si="7"/>
        <v>22.84466000939325</v>
      </c>
      <c r="S31" s="126">
        <f t="shared" si="7"/>
        <v>0</v>
      </c>
      <c r="T31" s="126">
        <f t="shared" si="7"/>
        <v>0</v>
      </c>
      <c r="U31" s="126">
        <f t="shared" si="7"/>
        <v>0</v>
      </c>
      <c r="V31" s="126">
        <f t="shared" si="7"/>
        <v>0</v>
      </c>
      <c r="W31" s="126">
        <f t="shared" si="7"/>
        <v>0</v>
      </c>
      <c r="X31" s="126">
        <f t="shared" si="7"/>
        <v>0</v>
      </c>
      <c r="Y31" s="126">
        <f t="shared" si="7"/>
        <v>0</v>
      </c>
      <c r="Z31" s="126">
        <f t="shared" si="7"/>
        <v>0</v>
      </c>
      <c r="AA31" s="126">
        <f t="shared" si="7"/>
        <v>0</v>
      </c>
      <c r="AB31" s="126">
        <f t="shared" si="7"/>
        <v>0</v>
      </c>
      <c r="AC31" s="126">
        <f t="shared" si="7"/>
        <v>0</v>
      </c>
      <c r="AD31" s="126">
        <f t="shared" si="7"/>
        <v>0</v>
      </c>
      <c r="AE31" s="126">
        <f t="shared" si="7"/>
        <v>0</v>
      </c>
      <c r="AF31" s="126">
        <f t="shared" si="7"/>
        <v>0</v>
      </c>
      <c r="AG31" s="126">
        <f t="shared" si="7"/>
        <v>0</v>
      </c>
      <c r="AH31" s="126">
        <f t="shared" si="7"/>
        <v>0</v>
      </c>
      <c r="AI31" s="126">
        <f t="shared" si="7"/>
        <v>0</v>
      </c>
      <c r="AJ31" s="126">
        <f t="shared" si="7"/>
        <v>0</v>
      </c>
      <c r="AK31" s="126">
        <f t="shared" si="7"/>
        <v>0</v>
      </c>
      <c r="AL31" s="126">
        <f t="shared" si="7"/>
        <v>0</v>
      </c>
      <c r="AM31" s="126">
        <f t="shared" si="7"/>
        <v>0</v>
      </c>
      <c r="AN31" s="126">
        <f t="shared" si="7"/>
        <v>0</v>
      </c>
      <c r="AO31" s="126">
        <f t="shared" si="7"/>
        <v>0</v>
      </c>
      <c r="AP31" s="126">
        <f t="shared" si="7"/>
        <v>0</v>
      </c>
      <c r="AQ31" s="126">
        <f t="shared" si="7"/>
        <v>0</v>
      </c>
      <c r="AR31" s="126">
        <f t="shared" si="7"/>
        <v>0</v>
      </c>
      <c r="AS31" s="126">
        <f t="shared" si="7"/>
        <v>0</v>
      </c>
    </row>
    <row r="32" spans="2:46" ht="12.75">
      <c r="B32" s="9" t="s">
        <v>86</v>
      </c>
      <c r="D32" s="45">
        <f aca="true" t="shared" si="8" ref="D32:AS32">SUM(D29:D31)</f>
        <v>0</v>
      </c>
      <c r="E32" s="45">
        <f t="shared" si="8"/>
        <v>0</v>
      </c>
      <c r="F32" s="45">
        <f t="shared" si="8"/>
        <v>0</v>
      </c>
      <c r="G32" s="45">
        <f t="shared" si="8"/>
        <v>-9.030817446421784</v>
      </c>
      <c r="H32" s="45">
        <f t="shared" si="8"/>
        <v>-29.73543454029791</v>
      </c>
      <c r="I32" s="45">
        <f t="shared" si="8"/>
        <v>-67.50376788272789</v>
      </c>
      <c r="J32" s="45">
        <f t="shared" si="8"/>
        <v>-77.45234436323142</v>
      </c>
      <c r="K32" s="45">
        <f t="shared" si="8"/>
        <v>-88.59014195480498</v>
      </c>
      <c r="L32" s="45">
        <f t="shared" si="8"/>
        <v>-92.22051205635111</v>
      </c>
      <c r="M32" s="45">
        <f t="shared" si="8"/>
        <v>-89.19745721586605</v>
      </c>
      <c r="N32" s="45">
        <f t="shared" si="8"/>
        <v>-80.17269495748778</v>
      </c>
      <c r="O32" s="45">
        <f t="shared" si="8"/>
        <v>-65.74567687588448</v>
      </c>
      <c r="P32" s="45">
        <f t="shared" si="8"/>
        <v>-46.46652189800457</v>
      </c>
      <c r="Q32" s="45">
        <f t="shared" si="8"/>
        <v>-22.84466000939325</v>
      </c>
      <c r="R32" s="45">
        <f t="shared" si="8"/>
        <v>0</v>
      </c>
      <c r="S32" s="45">
        <f t="shared" si="8"/>
        <v>0</v>
      </c>
      <c r="T32" s="45">
        <f t="shared" si="8"/>
        <v>0</v>
      </c>
      <c r="U32" s="45">
        <f t="shared" si="8"/>
        <v>0</v>
      </c>
      <c r="V32" s="45">
        <f t="shared" si="8"/>
        <v>0</v>
      </c>
      <c r="W32" s="45">
        <f t="shared" si="8"/>
        <v>0</v>
      </c>
      <c r="X32" s="45">
        <f t="shared" si="8"/>
        <v>0</v>
      </c>
      <c r="Y32" s="45">
        <f t="shared" si="8"/>
        <v>0</v>
      </c>
      <c r="Z32" s="45">
        <f t="shared" si="8"/>
        <v>0</v>
      </c>
      <c r="AA32" s="45">
        <f t="shared" si="8"/>
        <v>0</v>
      </c>
      <c r="AB32" s="45">
        <f t="shared" si="8"/>
        <v>0</v>
      </c>
      <c r="AC32" s="45">
        <f t="shared" si="8"/>
        <v>0</v>
      </c>
      <c r="AD32" s="45">
        <f t="shared" si="8"/>
        <v>0</v>
      </c>
      <c r="AE32" s="45">
        <f t="shared" si="8"/>
        <v>0</v>
      </c>
      <c r="AF32" s="45">
        <f t="shared" si="8"/>
        <v>0</v>
      </c>
      <c r="AG32" s="45">
        <f t="shared" si="8"/>
        <v>0</v>
      </c>
      <c r="AH32" s="45">
        <f t="shared" si="8"/>
        <v>0</v>
      </c>
      <c r="AI32" s="45">
        <f t="shared" si="8"/>
        <v>0</v>
      </c>
      <c r="AJ32" s="45">
        <f t="shared" si="8"/>
        <v>0</v>
      </c>
      <c r="AK32" s="45">
        <f t="shared" si="8"/>
        <v>0</v>
      </c>
      <c r="AL32" s="45">
        <f t="shared" si="8"/>
        <v>0</v>
      </c>
      <c r="AM32" s="45">
        <f t="shared" si="8"/>
        <v>0</v>
      </c>
      <c r="AN32" s="45">
        <f t="shared" si="8"/>
        <v>0</v>
      </c>
      <c r="AO32" s="45">
        <f t="shared" si="8"/>
        <v>0</v>
      </c>
      <c r="AP32" s="45">
        <f t="shared" si="8"/>
        <v>0</v>
      </c>
      <c r="AQ32" s="45">
        <f t="shared" si="8"/>
        <v>0</v>
      </c>
      <c r="AR32" s="45">
        <f t="shared" si="8"/>
        <v>0</v>
      </c>
      <c r="AS32" s="45">
        <f t="shared" si="8"/>
        <v>-36.799126511063754</v>
      </c>
      <c r="AT32" s="9" t="s">
        <v>101</v>
      </c>
    </row>
    <row r="33" spans="4:45" ht="12.7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217" t="s">
        <v>228</v>
      </c>
      <c r="AO33" s="45"/>
      <c r="AP33" s="45"/>
      <c r="AQ33" s="45"/>
      <c r="AR33" s="45"/>
      <c r="AS33" s="45"/>
    </row>
    <row r="34" spans="1:45" ht="14.25">
      <c r="A34" s="176" t="s">
        <v>25</v>
      </c>
      <c r="D34" s="204"/>
      <c r="E34" s="204"/>
      <c r="F34" s="204"/>
      <c r="G34" s="204"/>
      <c r="H34" s="204"/>
      <c r="I34" s="213"/>
      <c r="J34" s="204"/>
      <c r="K34" s="204"/>
      <c r="L34" s="204"/>
      <c r="M34" s="204"/>
      <c r="N34" s="204"/>
      <c r="O34" s="213"/>
      <c r="P34" s="204"/>
      <c r="Q34" s="204"/>
      <c r="R34" s="204"/>
      <c r="S34" s="204"/>
      <c r="T34" s="204"/>
      <c r="U34" s="213"/>
      <c r="V34" s="204"/>
      <c r="W34" s="204"/>
      <c r="X34" s="204"/>
      <c r="Y34" s="204"/>
      <c r="Z34" s="204"/>
      <c r="AA34" s="213"/>
      <c r="AB34" s="204"/>
      <c r="AC34" s="204"/>
      <c r="AD34" s="204"/>
      <c r="AE34" s="204"/>
      <c r="AF34" s="204"/>
      <c r="AG34" s="213"/>
      <c r="AH34" s="204"/>
      <c r="AI34" s="204"/>
      <c r="AJ34" s="204"/>
      <c r="AK34" s="204"/>
      <c r="AL34" s="204"/>
      <c r="AM34" s="213"/>
      <c r="AN34" s="204"/>
      <c r="AO34" s="204"/>
      <c r="AP34" s="204"/>
      <c r="AQ34" s="204"/>
      <c r="AR34" s="204"/>
      <c r="AS34" s="213"/>
    </row>
    <row r="35" spans="2:45" ht="12.75">
      <c r="B35" s="20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row>
    <row r="36" spans="2:45" ht="12.75">
      <c r="B36" s="20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row>
    <row r="37" spans="1:45" ht="12.75">
      <c r="A37" s="105">
        <v>0.5</v>
      </c>
      <c r="B37" s="79" t="s">
        <v>182</v>
      </c>
      <c r="D37" s="95" t="str">
        <f>'III. Input Tab'!C17</f>
        <v>Construct</v>
      </c>
      <c r="E37" s="95" t="str">
        <f>'III. Input Tab'!D17</f>
        <v>Construct</v>
      </c>
      <c r="F37" s="95" t="str">
        <f>'III. Input Tab'!E17</f>
        <v>Construct</v>
      </c>
      <c r="G37" s="95" t="str">
        <f>'III. Input Tab'!F17</f>
        <v>Construct</v>
      </c>
      <c r="H37" s="95" t="str">
        <f>'III. Input Tab'!G17</f>
        <v>Construct</v>
      </c>
      <c r="I37" s="95" t="str">
        <f>'III. Input Tab'!H17</f>
        <v>Construct</v>
      </c>
      <c r="J37" s="95">
        <f>'III. Input Tab'!I17</f>
      </c>
      <c r="K37" s="95">
        <f>'III. Input Tab'!J17</f>
      </c>
      <c r="L37" s="95">
        <f>'III. Input Tab'!K17</f>
      </c>
      <c r="M37" s="11">
        <f>'III. Input Tab'!L17</f>
      </c>
      <c r="N37" s="11">
        <f>'III. Input Tab'!M17</f>
      </c>
      <c r="O37" s="11">
        <f>'III. Input Tab'!N17</f>
      </c>
      <c r="P37" s="11">
        <f>'III. Input Tab'!O17</f>
      </c>
      <c r="Q37" s="11">
        <f>'III. Input Tab'!P17</f>
      </c>
      <c r="R37" s="11">
        <f>'III. Input Tab'!Q17</f>
      </c>
      <c r="S37" s="11">
        <f>'III. Input Tab'!R17</f>
      </c>
      <c r="T37" s="11">
        <f>'III. Input Tab'!S17</f>
      </c>
      <c r="U37" s="11">
        <f>'III. Input Tab'!T17</f>
      </c>
      <c r="V37" s="11">
        <f>'III. Input Tab'!U17</f>
      </c>
      <c r="W37" s="11">
        <f>'III. Input Tab'!V17</f>
      </c>
      <c r="X37" s="11">
        <f>'III. Input Tab'!W17</f>
      </c>
      <c r="Y37" s="11">
        <f>'III. Input Tab'!X17</f>
      </c>
      <c r="Z37" s="11">
        <f>'III. Input Tab'!Y17</f>
      </c>
      <c r="AA37" s="11">
        <f>'III. Input Tab'!Z17</f>
      </c>
      <c r="AB37" s="11">
        <f>'III. Input Tab'!AA17</f>
      </c>
      <c r="AC37" s="11">
        <f>'III. Input Tab'!AB17</f>
      </c>
      <c r="AD37" s="11">
        <f>'III. Input Tab'!AC17</f>
      </c>
      <c r="AE37" s="11">
        <f>'III. Input Tab'!AD17</f>
      </c>
      <c r="AF37" s="11">
        <f>'III. Input Tab'!AE17</f>
      </c>
      <c r="AG37" s="11">
        <f>'III. Input Tab'!AF17</f>
      </c>
      <c r="AH37" s="11">
        <f>'III. Input Tab'!AG17</f>
      </c>
      <c r="AI37" s="11">
        <f>'III. Input Tab'!AH17</f>
      </c>
      <c r="AJ37" s="11">
        <f>'III. Input Tab'!AI17</f>
      </c>
      <c r="AK37" s="11">
        <f>'III. Input Tab'!AJ17</f>
      </c>
      <c r="AL37" s="11">
        <f>'III. Input Tab'!AK17</f>
      </c>
      <c r="AM37" s="11">
        <f>'III. Input Tab'!AL17</f>
      </c>
      <c r="AN37" s="11">
        <f>'III. Input Tab'!AM17</f>
      </c>
      <c r="AO37" s="11">
        <f>'III. Input Tab'!AN17</f>
      </c>
      <c r="AP37" s="11">
        <f>'III. Input Tab'!AO17</f>
      </c>
      <c r="AQ37" s="11">
        <f>'III. Input Tab'!AP17</f>
      </c>
      <c r="AR37" s="11">
        <f>'III. Input Tab'!AQ17</f>
      </c>
      <c r="AS37" s="11">
        <f>'III. Input Tab'!AR17</f>
      </c>
    </row>
    <row r="38" spans="1:45" ht="12.75">
      <c r="A38" s="9" t="s">
        <v>25</v>
      </c>
      <c r="B38" s="101"/>
      <c r="D38" s="40">
        <f>'III. Input Tab'!C18</f>
        <v>0</v>
      </c>
      <c r="E38" s="40">
        <f>'III. Input Tab'!D18</f>
        <v>0</v>
      </c>
      <c r="F38" s="40">
        <f>'III. Input Tab'!E18</f>
        <v>0</v>
      </c>
      <c r="G38" s="40">
        <f>'III. Input Tab'!F18</f>
        <v>0</v>
      </c>
      <c r="H38" s="40">
        <f>'III. Input Tab'!G18</f>
        <v>0</v>
      </c>
      <c r="I38" s="40">
        <f>'III. Input Tab'!H18</f>
        <v>0</v>
      </c>
      <c r="J38" s="40">
        <f>'III. Input Tab'!I18</f>
        <v>1</v>
      </c>
      <c r="K38" s="40">
        <f>'III. Input Tab'!J18</f>
        <v>2</v>
      </c>
      <c r="L38" s="40">
        <f>'III. Input Tab'!K18</f>
        <v>3</v>
      </c>
      <c r="M38" s="40">
        <f>'III. Input Tab'!L18</f>
        <v>4</v>
      </c>
      <c r="N38" s="40">
        <f>'III. Input Tab'!M18</f>
        <v>5</v>
      </c>
      <c r="O38" s="40">
        <f>'III. Input Tab'!N18</f>
        <v>6</v>
      </c>
      <c r="P38" s="40">
        <f>'III. Input Tab'!O18</f>
        <v>7</v>
      </c>
      <c r="Q38" s="40">
        <f>'III. Input Tab'!P18</f>
        <v>8</v>
      </c>
      <c r="R38" s="40">
        <f>'III. Input Tab'!Q18</f>
        <v>9</v>
      </c>
      <c r="S38" s="40">
        <f>'III. Input Tab'!R18</f>
        <v>10</v>
      </c>
      <c r="T38" s="40">
        <f>'III. Input Tab'!S18</f>
        <v>11</v>
      </c>
      <c r="U38" s="40">
        <f>'III. Input Tab'!T18</f>
        <v>12</v>
      </c>
      <c r="V38" s="40">
        <f>'III. Input Tab'!U18</f>
        <v>13</v>
      </c>
      <c r="W38" s="40">
        <f>'III. Input Tab'!V18</f>
        <v>14</v>
      </c>
      <c r="X38" s="40">
        <f>'III. Input Tab'!W18</f>
        <v>15</v>
      </c>
      <c r="Y38" s="40">
        <f>'III. Input Tab'!X18</f>
        <v>16</v>
      </c>
      <c r="Z38" s="40">
        <f>'III. Input Tab'!Y18</f>
        <v>17</v>
      </c>
      <c r="AA38" s="40">
        <f>'III. Input Tab'!Z18</f>
        <v>18</v>
      </c>
      <c r="AB38" s="40">
        <f>'III. Input Tab'!AA18</f>
        <v>19</v>
      </c>
      <c r="AC38" s="40">
        <f>'III. Input Tab'!AB18</f>
        <v>20</v>
      </c>
      <c r="AD38" s="40">
        <f>'III. Input Tab'!AC18</f>
        <v>21</v>
      </c>
      <c r="AE38" s="40">
        <f>'III. Input Tab'!AD18</f>
        <v>22</v>
      </c>
      <c r="AF38" s="40">
        <f>'III. Input Tab'!AE18</f>
        <v>23</v>
      </c>
      <c r="AG38" s="40">
        <f>'III. Input Tab'!AF18</f>
        <v>24</v>
      </c>
      <c r="AH38" s="40">
        <f>'III. Input Tab'!AG18</f>
        <v>25</v>
      </c>
      <c r="AI38" s="40">
        <f>'III. Input Tab'!AH18</f>
        <v>26</v>
      </c>
      <c r="AJ38" s="40">
        <f>'III. Input Tab'!AI18</f>
        <v>27</v>
      </c>
      <c r="AK38" s="40">
        <f>'III. Input Tab'!AJ18</f>
        <v>28</v>
      </c>
      <c r="AL38" s="40">
        <f>'III. Input Tab'!AK18</f>
        <v>29</v>
      </c>
      <c r="AM38" s="40">
        <f>'III. Input Tab'!AL18</f>
        <v>30</v>
      </c>
      <c r="AN38" s="40">
        <f>'III. Input Tab'!AM18</f>
        <v>31</v>
      </c>
      <c r="AO38" s="40">
        <f>'III. Input Tab'!AN18</f>
        <v>32</v>
      </c>
      <c r="AP38" s="40">
        <f>'III. Input Tab'!AO18</f>
        <v>33</v>
      </c>
      <c r="AQ38" s="40">
        <f>'III. Input Tab'!AP18</f>
        <v>34</v>
      </c>
      <c r="AR38" s="40">
        <f>'III. Input Tab'!AQ18</f>
        <v>35</v>
      </c>
      <c r="AS38" s="40">
        <f>'III. Input Tab'!AR18</f>
        <v>36</v>
      </c>
    </row>
    <row r="39" spans="1:45" ht="12.75">
      <c r="A39" s="158">
        <f>'III. Input Tab'!C47</f>
        <v>0.08</v>
      </c>
      <c r="D39" s="103">
        <f aca="true" t="shared" si="9" ref="D39:AS39">D9</f>
        <v>2011</v>
      </c>
      <c r="E39" s="103">
        <f t="shared" si="9"/>
        <v>2012</v>
      </c>
      <c r="F39" s="103">
        <f t="shared" si="9"/>
        <v>2013</v>
      </c>
      <c r="G39" s="103">
        <f t="shared" si="9"/>
        <v>2014</v>
      </c>
      <c r="H39" s="103">
        <f t="shared" si="9"/>
        <v>2015</v>
      </c>
      <c r="I39" s="103">
        <f t="shared" si="9"/>
        <v>2016</v>
      </c>
      <c r="J39" s="103">
        <f t="shared" si="9"/>
        <v>2017</v>
      </c>
      <c r="K39" s="103">
        <f t="shared" si="9"/>
        <v>2018</v>
      </c>
      <c r="L39" s="103">
        <f t="shared" si="9"/>
        <v>2019</v>
      </c>
      <c r="M39" s="103">
        <f t="shared" si="9"/>
        <v>2020</v>
      </c>
      <c r="N39" s="103">
        <f t="shared" si="9"/>
        <v>2021</v>
      </c>
      <c r="O39" s="103">
        <f t="shared" si="9"/>
        <v>2022</v>
      </c>
      <c r="P39" s="103">
        <f t="shared" si="9"/>
        <v>2023</v>
      </c>
      <c r="Q39" s="103">
        <f t="shared" si="9"/>
        <v>2024</v>
      </c>
      <c r="R39" s="103">
        <f t="shared" si="9"/>
        <v>2025</v>
      </c>
      <c r="S39" s="103">
        <f t="shared" si="9"/>
        <v>2026</v>
      </c>
      <c r="T39" s="103">
        <f t="shared" si="9"/>
        <v>2027</v>
      </c>
      <c r="U39" s="103">
        <f t="shared" si="9"/>
        <v>2028</v>
      </c>
      <c r="V39" s="103">
        <f t="shared" si="9"/>
        <v>2029</v>
      </c>
      <c r="W39" s="103">
        <f t="shared" si="9"/>
        <v>2030</v>
      </c>
      <c r="X39" s="103">
        <f t="shared" si="9"/>
        <v>2031</v>
      </c>
      <c r="Y39" s="103">
        <f t="shared" si="9"/>
        <v>2032</v>
      </c>
      <c r="Z39" s="103">
        <f t="shared" si="9"/>
        <v>2033</v>
      </c>
      <c r="AA39" s="103">
        <f t="shared" si="9"/>
        <v>2034</v>
      </c>
      <c r="AB39" s="103">
        <f t="shared" si="9"/>
        <v>2035</v>
      </c>
      <c r="AC39" s="103">
        <f t="shared" si="9"/>
        <v>2036</v>
      </c>
      <c r="AD39" s="103">
        <f t="shared" si="9"/>
        <v>2037</v>
      </c>
      <c r="AE39" s="103">
        <f t="shared" si="9"/>
        <v>2038</v>
      </c>
      <c r="AF39" s="103">
        <f t="shared" si="9"/>
        <v>2039</v>
      </c>
      <c r="AG39" s="103">
        <f t="shared" si="9"/>
        <v>2040</v>
      </c>
      <c r="AH39" s="103">
        <f t="shared" si="9"/>
        <v>2041</v>
      </c>
      <c r="AI39" s="103">
        <f t="shared" si="9"/>
        <v>2042</v>
      </c>
      <c r="AJ39" s="103">
        <f t="shared" si="9"/>
        <v>2043</v>
      </c>
      <c r="AK39" s="103">
        <f t="shared" si="9"/>
        <v>2044</v>
      </c>
      <c r="AL39" s="103">
        <f t="shared" si="9"/>
        <v>2045</v>
      </c>
      <c r="AM39" s="103">
        <f t="shared" si="9"/>
        <v>2046</v>
      </c>
      <c r="AN39" s="103">
        <f t="shared" si="9"/>
        <v>2047</v>
      </c>
      <c r="AO39" s="103">
        <f t="shared" si="9"/>
        <v>2048</v>
      </c>
      <c r="AP39" s="103">
        <f t="shared" si="9"/>
        <v>2049</v>
      </c>
      <c r="AQ39" s="103">
        <f t="shared" si="9"/>
        <v>2050</v>
      </c>
      <c r="AR39" s="103">
        <f t="shared" si="9"/>
        <v>2051</v>
      </c>
      <c r="AS39" s="103">
        <f t="shared" si="9"/>
        <v>2052</v>
      </c>
    </row>
    <row r="40" spans="2:45" ht="12.75">
      <c r="B40" s="79" t="s">
        <v>208</v>
      </c>
      <c r="D40" s="45">
        <f aca="true" t="shared" si="10" ref="D40:J40">C44</f>
        <v>0</v>
      </c>
      <c r="E40" s="45">
        <f t="shared" si="10"/>
        <v>0</v>
      </c>
      <c r="F40" s="45">
        <f t="shared" si="10"/>
        <v>0</v>
      </c>
      <c r="G40" s="45">
        <f t="shared" si="10"/>
        <v>0</v>
      </c>
      <c r="H40" s="45">
        <f t="shared" si="10"/>
        <v>0</v>
      </c>
      <c r="I40" s="45">
        <f t="shared" si="10"/>
        <v>0</v>
      </c>
      <c r="J40" s="45">
        <f t="shared" si="10"/>
        <v>0</v>
      </c>
      <c r="K40" s="45">
        <f>J44</f>
        <v>1320.761714731008</v>
      </c>
      <c r="L40" s="45">
        <f aca="true" t="shared" si="11" ref="L40:AS40">K44</f>
        <v>1215.1007775525272</v>
      </c>
      <c r="M40" s="45">
        <f t="shared" si="11"/>
        <v>1117.892715348325</v>
      </c>
      <c r="N40" s="45">
        <f t="shared" si="11"/>
        <v>1028.461298120459</v>
      </c>
      <c r="O40" s="45">
        <f t="shared" si="11"/>
        <v>946.1843942708224</v>
      </c>
      <c r="P40" s="45">
        <f t="shared" si="11"/>
        <v>870.4896427291566</v>
      </c>
      <c r="Q40" s="45">
        <f t="shared" si="11"/>
        <v>800.8504713108241</v>
      </c>
      <c r="R40" s="45">
        <f t="shared" si="11"/>
        <v>736.7824336059582</v>
      </c>
      <c r="S40" s="45">
        <f t="shared" si="11"/>
        <v>677.8398389174815</v>
      </c>
      <c r="T40" s="45">
        <f t="shared" si="11"/>
        <v>623.612651804083</v>
      </c>
      <c r="U40" s="45">
        <f t="shared" si="11"/>
        <v>573.7236396597564</v>
      </c>
      <c r="V40" s="45">
        <f t="shared" si="11"/>
        <v>527.8257484869758</v>
      </c>
      <c r="W40" s="45">
        <f t="shared" si="11"/>
        <v>485.5996886080178</v>
      </c>
      <c r="X40" s="45">
        <f t="shared" si="11"/>
        <v>446.7517135193764</v>
      </c>
      <c r="Y40" s="45">
        <f t="shared" si="11"/>
        <v>411.01157643782625</v>
      </c>
      <c r="Z40" s="45">
        <f t="shared" si="11"/>
        <v>378.13065032280014</v>
      </c>
      <c r="AA40" s="45">
        <f t="shared" si="11"/>
        <v>347.8801982969761</v>
      </c>
      <c r="AB40" s="45">
        <f t="shared" si="11"/>
        <v>320.049782433218</v>
      </c>
      <c r="AC40" s="45">
        <f t="shared" si="11"/>
        <v>294.44579983856056</v>
      </c>
      <c r="AD40" s="45">
        <f t="shared" si="11"/>
        <v>270.8901358514757</v>
      </c>
      <c r="AE40" s="45">
        <f t="shared" si="11"/>
        <v>249.21892498335762</v>
      </c>
      <c r="AF40" s="45">
        <f t="shared" si="11"/>
        <v>229.28141098468902</v>
      </c>
      <c r="AG40" s="45">
        <f t="shared" si="11"/>
        <v>210.9388981059139</v>
      </c>
      <c r="AH40" s="45">
        <f t="shared" si="11"/>
        <v>194.06378625744077</v>
      </c>
      <c r="AI40" s="45">
        <f t="shared" si="11"/>
        <v>178.5386833568455</v>
      </c>
      <c r="AJ40" s="45">
        <f t="shared" si="11"/>
        <v>164.25558868829785</v>
      </c>
      <c r="AK40" s="45">
        <f t="shared" si="11"/>
        <v>151.11514159323403</v>
      </c>
      <c r="AL40" s="45">
        <f t="shared" si="11"/>
        <v>139.02593026577532</v>
      </c>
      <c r="AM40" s="45">
        <f t="shared" si="11"/>
        <v>127.90385584451329</v>
      </c>
      <c r="AN40" s="45">
        <f t="shared" si="11"/>
        <v>117.67154737695222</v>
      </c>
      <c r="AO40" s="45">
        <f t="shared" si="11"/>
        <v>108.25782358679604</v>
      </c>
      <c r="AP40" s="45">
        <f t="shared" si="11"/>
        <v>99.59719769985236</v>
      </c>
      <c r="AQ40" s="45">
        <f t="shared" si="11"/>
        <v>91.62942188386417</v>
      </c>
      <c r="AR40" s="45">
        <f t="shared" si="11"/>
        <v>84.29906813315503</v>
      </c>
      <c r="AS40" s="45">
        <f t="shared" si="11"/>
        <v>77.55514268250263</v>
      </c>
    </row>
    <row r="41" spans="2:45" ht="12.75">
      <c r="B41" s="79" t="s">
        <v>11</v>
      </c>
      <c r="D41" s="45">
        <f>IF(D39='III. Input Tab'!$E$10,'III. Input Tab'!$M$65,0)</f>
        <v>0</v>
      </c>
      <c r="E41" s="45">
        <f>IF(E39='III. Input Tab'!$E$10,'III. Input Tab'!$M$65,0)</f>
        <v>0</v>
      </c>
      <c r="F41" s="45">
        <f>IF(F39='III. Input Tab'!$E$10,'III. Input Tab'!$M$65,0)</f>
        <v>0</v>
      </c>
      <c r="G41" s="45">
        <f>IF(G39='III. Input Tab'!$E$10,'III. Input Tab'!$M$65,0)</f>
        <v>0</v>
      </c>
      <c r="H41" s="45">
        <f>IF(H39='III. Input Tab'!$E$10,'III. Input Tab'!$M$65,0)</f>
        <v>0</v>
      </c>
      <c r="I41" s="45">
        <f>IF(I39='III. Input Tab'!$E$10,'III. Input Tab'!$M$65,0)</f>
        <v>0</v>
      </c>
      <c r="J41" s="45">
        <f>IF(J39='III. Input Tab'!$E$10,'III. Input Tab'!$M$65,0)</f>
        <v>1375.7934528448</v>
      </c>
      <c r="K41" s="45">
        <f>IF(K39='III. Input Tab'!$E$10,'III. Input Tab'!$M$65,0)</f>
        <v>0</v>
      </c>
      <c r="L41" s="45">
        <f>IF(L39='III. Input Tab'!$E$10,'III. Input Tab'!$M$65,0)</f>
        <v>0</v>
      </c>
      <c r="M41" s="45">
        <f>IF(M39='III. Input Tab'!$E$10,'III. Input Tab'!$M$65,0)</f>
        <v>0</v>
      </c>
      <c r="N41" s="45">
        <f>IF(N39='III. Input Tab'!$E$10,'III. Input Tab'!$M$65,0)</f>
        <v>0</v>
      </c>
      <c r="O41" s="45">
        <f>IF(O39='III. Input Tab'!$E$10,'III. Input Tab'!$M$65,0)</f>
        <v>0</v>
      </c>
      <c r="P41" s="45">
        <f>IF(P39='III. Input Tab'!$E$10,'III. Input Tab'!$M$65,0)</f>
        <v>0</v>
      </c>
      <c r="Q41" s="45">
        <f>IF(Q39='III. Input Tab'!$E$10,'III. Input Tab'!$M$65,0)</f>
        <v>0</v>
      </c>
      <c r="R41" s="45">
        <f>IF(R39='III. Input Tab'!$E$10,'III. Input Tab'!$M$65,0)</f>
        <v>0</v>
      </c>
      <c r="S41" s="45">
        <f>IF(S39='III. Input Tab'!$E$10,'III. Input Tab'!$M$65,0)</f>
        <v>0</v>
      </c>
      <c r="T41" s="45">
        <f>IF(T39='III. Input Tab'!$E$10,'III. Input Tab'!$M$65,0)</f>
        <v>0</v>
      </c>
      <c r="U41" s="45">
        <f>IF(U39='III. Input Tab'!$E$10,'III. Input Tab'!$M$65,0)</f>
        <v>0</v>
      </c>
      <c r="V41" s="45">
        <f>IF(V39='III. Input Tab'!$E$10,'III. Input Tab'!$M$65,0)</f>
        <v>0</v>
      </c>
      <c r="W41" s="45">
        <f>IF(W39='III. Input Tab'!$E$10,'III. Input Tab'!$M$65,0)</f>
        <v>0</v>
      </c>
      <c r="X41" s="45">
        <f>IF(X39='III. Input Tab'!$E$10,'III. Input Tab'!$M$65,0)</f>
        <v>0</v>
      </c>
      <c r="Y41" s="45">
        <f>IF(Y39='III. Input Tab'!$E$10,'III. Input Tab'!$M$65,0)</f>
        <v>0</v>
      </c>
      <c r="Z41" s="45">
        <f>IF(Z39='III. Input Tab'!$E$10,'III. Input Tab'!$M$65,0)</f>
        <v>0</v>
      </c>
      <c r="AA41" s="45">
        <f>IF(AA39='III. Input Tab'!$E$10,'III. Input Tab'!$M$65,0)</f>
        <v>0</v>
      </c>
      <c r="AB41" s="45">
        <f>IF(AB39='III. Input Tab'!$E$10,'III. Input Tab'!$M$65,0)</f>
        <v>0</v>
      </c>
      <c r="AC41" s="45">
        <f>IF(AC39='III. Input Tab'!$E$10,'III. Input Tab'!$M$65,0)</f>
        <v>0</v>
      </c>
      <c r="AD41" s="45">
        <f>IF(AD39='III. Input Tab'!$E$10,'III. Input Tab'!$M$65,0)</f>
        <v>0</v>
      </c>
      <c r="AE41" s="45">
        <f>IF(AE39='III. Input Tab'!$E$10,'III. Input Tab'!$M$65,0)</f>
        <v>0</v>
      </c>
      <c r="AF41" s="45">
        <f>IF(AF39='III. Input Tab'!$E$10,'III. Input Tab'!$M$65,0)</f>
        <v>0</v>
      </c>
      <c r="AG41" s="45">
        <f>IF(AG39='III. Input Tab'!$E$10,'III. Input Tab'!$M$65,0)</f>
        <v>0</v>
      </c>
      <c r="AH41" s="45">
        <f>IF(AH39='III. Input Tab'!$E$10,'III. Input Tab'!$M$65,0)</f>
        <v>0</v>
      </c>
      <c r="AI41" s="45">
        <f>IF(AI39='III. Input Tab'!$E$10,'III. Input Tab'!$M$65,0)</f>
        <v>0</v>
      </c>
      <c r="AJ41" s="45">
        <f>IF(AJ39='III. Input Tab'!$E$10,'III. Input Tab'!$M$65,0)</f>
        <v>0</v>
      </c>
      <c r="AK41" s="45">
        <f>IF(AK39='III. Input Tab'!$E$10,'III. Input Tab'!$M$65,0)</f>
        <v>0</v>
      </c>
      <c r="AL41" s="45">
        <f>IF(AL39='III. Input Tab'!$E$10,'III. Input Tab'!$M$65,0)</f>
        <v>0</v>
      </c>
      <c r="AM41" s="45">
        <f>IF(AM39='III. Input Tab'!$E$10,'III. Input Tab'!$M$65,0)</f>
        <v>0</v>
      </c>
      <c r="AN41" s="45">
        <f>IF(AN39='III. Input Tab'!$E$10,'III. Input Tab'!$M$65,0)</f>
        <v>0</v>
      </c>
      <c r="AO41" s="45">
        <f>IF(AO39='III. Input Tab'!$E$10,'III. Input Tab'!$M$65,0)</f>
        <v>0</v>
      </c>
      <c r="AP41" s="45">
        <f>IF(AP39='III. Input Tab'!$E$10,'III. Input Tab'!$M$65,0)</f>
        <v>0</v>
      </c>
      <c r="AQ41" s="45">
        <f>IF(AQ39='III. Input Tab'!$E$10,'III. Input Tab'!$M$65,0)</f>
        <v>0</v>
      </c>
      <c r="AR41" s="45">
        <f>IF(AR39='III. Input Tab'!$E$10,'III. Input Tab'!$M$65,0)</f>
        <v>0</v>
      </c>
      <c r="AS41" s="45">
        <f>IF(AS39='III. Input Tab'!$E$10,'III. Input Tab'!$M$65,0)</f>
        <v>0</v>
      </c>
    </row>
    <row r="42" spans="2:45" ht="12.75">
      <c r="B42" s="79" t="s">
        <v>75</v>
      </c>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row>
    <row r="43" spans="2:45" ht="12.75">
      <c r="B43" s="79" t="s">
        <v>21</v>
      </c>
      <c r="D43" s="45">
        <f>IF(D38&lt;='III. Input Tab'!$C$13,+D40*$A$39+D41*$A$39*$A$37,IF('VI. Tax Shedule'!D38&gt;'III. Input Tab'!$C$13,'VI. Tax Shedule'!D40,0))</f>
        <v>0</v>
      </c>
      <c r="E43" s="45">
        <f>IF(E38&lt;='III. Input Tab'!$C$13,+E40*$A$39+E41*$A$39*$A$37,IF('VI. Tax Shedule'!E38&gt;'III. Input Tab'!$C$13,'VI. Tax Shedule'!E40,0))</f>
        <v>0</v>
      </c>
      <c r="F43" s="45">
        <f>IF(F38&lt;='III. Input Tab'!$C$13,+F40*$A$39+F41*$A$39*$A$37,IF('VI. Tax Shedule'!F38&gt;'III. Input Tab'!$C$13,'VI. Tax Shedule'!F40,0))</f>
        <v>0</v>
      </c>
      <c r="G43" s="45">
        <f>IF(G38&lt;='III. Input Tab'!$C$13,+G40*$A$39+G41*$A$39*$A$37,IF('VI. Tax Shedule'!G38&gt;'III. Input Tab'!$C$13,'VI. Tax Shedule'!G40,0))</f>
        <v>0</v>
      </c>
      <c r="H43" s="45">
        <f>IF(H38&lt;='III. Input Tab'!$C$13,+H40*$A$39+H41*$A$39*$A$37,IF('VI. Tax Shedule'!H38&gt;'III. Input Tab'!$C$13,'VI. Tax Shedule'!H40,0))</f>
        <v>0</v>
      </c>
      <c r="I43" s="45">
        <f>IF(I38&lt;='III. Input Tab'!$C$13,+I40*$A$39+I41*$A$39*$A$37,IF('VI. Tax Shedule'!I38&gt;'III. Input Tab'!$C$13,'VI. Tax Shedule'!I40,0))</f>
        <v>0</v>
      </c>
      <c r="J43" s="45">
        <f>IF(J38&lt;='III. Input Tab'!$C$13,+J40*$A$39+J41*$A$39*$A$37,IF('VI. Tax Shedule'!J38&gt;'III. Input Tab'!$C$13,'VI. Tax Shedule'!J40,0))</f>
        <v>55.031738113792</v>
      </c>
      <c r="K43" s="45">
        <f>IF(K38&lt;='III. Input Tab'!$C$13,+K40*$A$39+K41*$A$39*$A$37,IF('VI. Tax Shedule'!K38&gt;'III. Input Tab'!$C$13,'VI. Tax Shedule'!K40,0))</f>
        <v>105.66093717848064</v>
      </c>
      <c r="L43" s="45">
        <f>IF(L38&lt;='III. Input Tab'!$C$13,+L40*$A$39+L41*$A$39*$A$37,IF('VI. Tax Shedule'!L38&gt;'III. Input Tab'!$C$13,'VI. Tax Shedule'!L40,0))</f>
        <v>97.20806220420218</v>
      </c>
      <c r="M43" s="45">
        <f>IF(M38&lt;='III. Input Tab'!$C$13,+M40*$A$39+M41*$A$39*$A$37,IF('VI. Tax Shedule'!M38&gt;'III. Input Tab'!$C$13,'VI. Tax Shedule'!M40,0))</f>
        <v>89.431417227866</v>
      </c>
      <c r="N43" s="45">
        <f>IF(N38&lt;='III. Input Tab'!$C$13,+N40*$A$39+N41*$A$39*$A$37,IF('VI. Tax Shedule'!N38&gt;'III. Input Tab'!$C$13,'VI. Tax Shedule'!N40,0))</f>
        <v>82.27690384963672</v>
      </c>
      <c r="O43" s="45">
        <f>IF(O38&lt;='III. Input Tab'!$C$13,+O40*$A$39+O41*$A$39*$A$37,IF('VI. Tax Shedule'!O38&gt;'III. Input Tab'!$C$13,'VI. Tax Shedule'!O40,0))</f>
        <v>75.6947515416658</v>
      </c>
      <c r="P43" s="45">
        <f>IF(P38&lt;='III. Input Tab'!$C$13,+P40*$A$39+P41*$A$39*$A$37,IF('VI. Tax Shedule'!P38&gt;'III. Input Tab'!$C$13,'VI. Tax Shedule'!P40,0))</f>
        <v>69.63917141833252</v>
      </c>
      <c r="Q43" s="45">
        <f>IF(Q38&lt;='III. Input Tab'!$C$13,+Q40*$A$39+Q41*$A$39*$A$37,IF('VI. Tax Shedule'!Q38&gt;'III. Input Tab'!$C$13,'VI. Tax Shedule'!Q40,0))</f>
        <v>64.06803770486593</v>
      </c>
      <c r="R43" s="45">
        <f>IF(R38&lt;='III. Input Tab'!$C$13,+R40*$A$39+R41*$A$39*$A$37,IF('VI. Tax Shedule'!R38&gt;'III. Input Tab'!$C$13,'VI. Tax Shedule'!R40,0))</f>
        <v>58.94259468847666</v>
      </c>
      <c r="S43" s="45">
        <f>IF(S38&lt;='III. Input Tab'!$C$13,+S40*$A$39+S41*$A$39*$A$37,IF('VI. Tax Shedule'!S38&gt;'III. Input Tab'!$C$13,'VI. Tax Shedule'!S40,0))</f>
        <v>54.22718711339852</v>
      </c>
      <c r="T43" s="45">
        <f>IF(T38&lt;='III. Input Tab'!$C$13,+T40*$A$39+T41*$A$39*$A$37,IF('VI. Tax Shedule'!T38&gt;'III. Input Tab'!$C$13,'VI. Tax Shedule'!T40,0))</f>
        <v>49.88901214432664</v>
      </c>
      <c r="U43" s="45">
        <f>IF(U38&lt;='III. Input Tab'!$C$13,+U40*$A$39+U41*$A$39*$A$37,IF('VI. Tax Shedule'!U38&gt;'III. Input Tab'!$C$13,'VI. Tax Shedule'!U40,0))</f>
        <v>45.89789117278051</v>
      </c>
      <c r="V43" s="45">
        <f>IF(V38&lt;='III. Input Tab'!$C$13,+V40*$A$39+V41*$A$39*$A$37,IF('VI. Tax Shedule'!V38&gt;'III. Input Tab'!$C$13,'VI. Tax Shedule'!V40,0))</f>
        <v>42.22605987895807</v>
      </c>
      <c r="W43" s="45">
        <f>IF(W38&lt;='III. Input Tab'!$C$13,+W40*$A$39+W41*$A$39*$A$37,IF('VI. Tax Shedule'!W38&gt;'III. Input Tab'!$C$13,'VI. Tax Shedule'!W40,0))</f>
        <v>38.84797508864143</v>
      </c>
      <c r="X43" s="45">
        <f>IF(X38&lt;='III. Input Tab'!$C$13,+X40*$A$39+X41*$A$39*$A$37,IF('VI. Tax Shedule'!X38&gt;'III. Input Tab'!$C$13,'VI. Tax Shedule'!X40,0))</f>
        <v>35.74013708155011</v>
      </c>
      <c r="Y43" s="45">
        <f>IF(Y38&lt;='III. Input Tab'!$C$13,+Y40*$A$39+Y41*$A$39*$A$37,IF('VI. Tax Shedule'!Y38&gt;'III. Input Tab'!$C$13,'VI. Tax Shedule'!Y40,0))</f>
        <v>32.8809261150261</v>
      </c>
      <c r="Z43" s="45">
        <f>IF(Z38&lt;='III. Input Tab'!$C$13,+Z40*$A$39+Z41*$A$39*$A$37,IF('VI. Tax Shedule'!Z38&gt;'III. Input Tab'!$C$13,'VI. Tax Shedule'!Z40,0))</f>
        <v>30.25045202582401</v>
      </c>
      <c r="AA43" s="45">
        <f>IF(AA38&lt;='III. Input Tab'!$C$13,+AA40*$A$39+AA41*$A$39*$A$37,IF('VI. Tax Shedule'!AA38&gt;'III. Input Tab'!$C$13,'VI. Tax Shedule'!AA40,0))</f>
        <v>27.83041586375809</v>
      </c>
      <c r="AB43" s="45">
        <f>IF(AB38&lt;='III. Input Tab'!$C$13,+AB40*$A$39+AB41*$A$39*$A$37,IF('VI. Tax Shedule'!AB38&gt;'III. Input Tab'!$C$13,'VI. Tax Shedule'!AB40,0))</f>
        <v>25.60398259465744</v>
      </c>
      <c r="AC43" s="45">
        <f>IF(AC38&lt;='III. Input Tab'!$C$13,+AC40*$A$39+AC41*$A$39*$A$37,IF('VI. Tax Shedule'!AC38&gt;'III. Input Tab'!$C$13,'VI. Tax Shedule'!AC40,0))</f>
        <v>23.555663987084845</v>
      </c>
      <c r="AD43" s="45">
        <f>IF(AD38&lt;='III. Input Tab'!$C$13,+AD40*$A$39+AD41*$A$39*$A$37,IF('VI. Tax Shedule'!AD38&gt;'III. Input Tab'!$C$13,'VI. Tax Shedule'!AD40,0))</f>
        <v>21.671210868118056</v>
      </c>
      <c r="AE43" s="45">
        <f>IF(AE38&lt;='III. Input Tab'!$C$13,+AE40*$A$39+AE41*$A$39*$A$37,IF('VI. Tax Shedule'!AE38&gt;'III. Input Tab'!$C$13,'VI. Tax Shedule'!AE40,0))</f>
        <v>19.93751399866861</v>
      </c>
      <c r="AF43" s="45">
        <f>IF(AF38&lt;='III. Input Tab'!$C$13,+AF40*$A$39+AF41*$A$39*$A$37,IF('VI. Tax Shedule'!AF38&gt;'III. Input Tab'!$C$13,'VI. Tax Shedule'!AF40,0))</f>
        <v>18.34251287877512</v>
      </c>
      <c r="AG43" s="45">
        <f>IF(AG38&lt;='III. Input Tab'!$C$13,+AG40*$A$39+AG41*$A$39*$A$37,IF('VI. Tax Shedule'!AG38&gt;'III. Input Tab'!$C$13,'VI. Tax Shedule'!AG40,0))</f>
        <v>16.87511184847311</v>
      </c>
      <c r="AH43" s="45">
        <f>IF(AH38&lt;='III. Input Tab'!$C$13,+AH40*$A$39+AH41*$A$39*$A$37,IF('VI. Tax Shedule'!AH38&gt;'III. Input Tab'!$C$13,'VI. Tax Shedule'!AH40,0))</f>
        <v>15.525102900595261</v>
      </c>
      <c r="AI43" s="45">
        <f>IF(AI38&lt;='III. Input Tab'!$C$13,+AI40*$A$39+AI41*$A$39*$A$37,IF('VI. Tax Shedule'!AI38&gt;'III. Input Tab'!$C$13,'VI. Tax Shedule'!AI40,0))</f>
        <v>14.28309466854764</v>
      </c>
      <c r="AJ43" s="45">
        <f>IF(AJ38&lt;='III. Input Tab'!$C$13,+AJ40*$A$39+AJ41*$A$39*$A$37,IF('VI. Tax Shedule'!AJ38&gt;'III. Input Tab'!$C$13,'VI. Tax Shedule'!AJ40,0))</f>
        <v>13.140447095063829</v>
      </c>
      <c r="AK43" s="45">
        <f>IF(AK38&lt;='III. Input Tab'!$C$13,+AK40*$A$39+AK41*$A$39*$A$37,IF('VI. Tax Shedule'!AK38&gt;'III. Input Tab'!$C$13,'VI. Tax Shedule'!AK40,0))</f>
        <v>12.089211327458722</v>
      </c>
      <c r="AL43" s="45">
        <f>IF(AL38&lt;='III. Input Tab'!$C$13,+AL40*$A$39+AL41*$A$39*$A$37,IF('VI. Tax Shedule'!AL38&gt;'III. Input Tab'!$C$13,'VI. Tax Shedule'!AL40,0))</f>
        <v>11.122074421262026</v>
      </c>
      <c r="AM43" s="45">
        <f>IF(AM38&lt;='III. Input Tab'!$C$13,+AM40*$A$39+AM41*$A$39*$A$37,IF('VI. Tax Shedule'!AM38&gt;'III. Input Tab'!$C$13,'VI. Tax Shedule'!AM40,0))</f>
        <v>10.232308467561063</v>
      </c>
      <c r="AN43" s="45">
        <f>IF(AN38&lt;='III. Input Tab'!$C$13,+AN40*$A$39+AN41*$A$39*$A$37,IF('VI. Tax Shedule'!AN38&gt;'III. Input Tab'!$C$13,'VI. Tax Shedule'!AN40,0))</f>
        <v>9.413723790156178</v>
      </c>
      <c r="AO43" s="45">
        <f>IF(AO38&lt;='III. Input Tab'!$C$13,+AO40*$A$39+AO41*$A$39*$A$37,IF('VI. Tax Shedule'!AO38&gt;'III. Input Tab'!$C$13,'VI. Tax Shedule'!AO40,0))</f>
        <v>8.660625886943683</v>
      </c>
      <c r="AP43" s="45">
        <f>IF(AP38&lt;='III. Input Tab'!$C$13,+AP40*$A$39+AP41*$A$39*$A$37,IF('VI. Tax Shedule'!AP38&gt;'III. Input Tab'!$C$13,'VI. Tax Shedule'!AP40,0))</f>
        <v>7.967775815988189</v>
      </c>
      <c r="AQ43" s="45">
        <f>IF(AQ38&lt;='III. Input Tab'!$C$13,+AQ40*$A$39+AQ41*$A$39*$A$37,IF('VI. Tax Shedule'!AQ38&gt;'III. Input Tab'!$C$13,'VI. Tax Shedule'!AQ40,0))</f>
        <v>7.330353750709134</v>
      </c>
      <c r="AR43" s="45">
        <f>IF(AR38&lt;='III. Input Tab'!$C$13,+AR40*$A$39+AR41*$A$39*$A$37,IF('VI. Tax Shedule'!AR38&gt;'III. Input Tab'!$C$13,'VI. Tax Shedule'!AR40,0))</f>
        <v>6.7439254506524025</v>
      </c>
      <c r="AS43" s="45">
        <f>IF(AS38&lt;='III. Input Tab'!$C$13,+AS40*$A$39+AS41*$A$39*$A$37,IF('VI. Tax Shedule'!AS38&gt;'III. Input Tab'!$C$13,'VI. Tax Shedule'!AS40,0))</f>
        <v>77.55514268250263</v>
      </c>
    </row>
    <row r="44" spans="2:45" ht="13.5" thickBot="1">
      <c r="B44" s="79" t="s">
        <v>76</v>
      </c>
      <c r="D44" s="211">
        <f>+D40+D41-D42-D43</f>
        <v>0</v>
      </c>
      <c r="E44" s="211">
        <f aca="true" t="shared" si="12" ref="E44:AS44">+E40+E41-E42-E43</f>
        <v>0</v>
      </c>
      <c r="F44" s="211">
        <f t="shared" si="12"/>
        <v>0</v>
      </c>
      <c r="G44" s="211">
        <f t="shared" si="12"/>
        <v>0</v>
      </c>
      <c r="H44" s="211">
        <f t="shared" si="12"/>
        <v>0</v>
      </c>
      <c r="I44" s="211">
        <f t="shared" si="12"/>
        <v>0</v>
      </c>
      <c r="J44" s="211">
        <f t="shared" si="12"/>
        <v>1320.761714731008</v>
      </c>
      <c r="K44" s="211">
        <f t="shared" si="12"/>
        <v>1215.1007775525272</v>
      </c>
      <c r="L44" s="211">
        <f t="shared" si="12"/>
        <v>1117.892715348325</v>
      </c>
      <c r="M44" s="211">
        <f t="shared" si="12"/>
        <v>1028.461298120459</v>
      </c>
      <c r="N44" s="211">
        <f t="shared" si="12"/>
        <v>946.1843942708224</v>
      </c>
      <c r="O44" s="211">
        <f t="shared" si="12"/>
        <v>870.4896427291566</v>
      </c>
      <c r="P44" s="211">
        <f t="shared" si="12"/>
        <v>800.8504713108241</v>
      </c>
      <c r="Q44" s="211">
        <f t="shared" si="12"/>
        <v>736.7824336059582</v>
      </c>
      <c r="R44" s="211">
        <f t="shared" si="12"/>
        <v>677.8398389174815</v>
      </c>
      <c r="S44" s="211">
        <f t="shared" si="12"/>
        <v>623.612651804083</v>
      </c>
      <c r="T44" s="211">
        <f t="shared" si="12"/>
        <v>573.7236396597564</v>
      </c>
      <c r="U44" s="211">
        <f t="shared" si="12"/>
        <v>527.8257484869758</v>
      </c>
      <c r="V44" s="211">
        <f t="shared" si="12"/>
        <v>485.5996886080178</v>
      </c>
      <c r="W44" s="211">
        <f t="shared" si="12"/>
        <v>446.7517135193764</v>
      </c>
      <c r="X44" s="211">
        <f t="shared" si="12"/>
        <v>411.01157643782625</v>
      </c>
      <c r="Y44" s="211">
        <f t="shared" si="12"/>
        <v>378.13065032280014</v>
      </c>
      <c r="Z44" s="211">
        <f t="shared" si="12"/>
        <v>347.8801982969761</v>
      </c>
      <c r="AA44" s="211">
        <f t="shared" si="12"/>
        <v>320.049782433218</v>
      </c>
      <c r="AB44" s="211">
        <f t="shared" si="12"/>
        <v>294.44579983856056</v>
      </c>
      <c r="AC44" s="211">
        <f t="shared" si="12"/>
        <v>270.8901358514757</v>
      </c>
      <c r="AD44" s="211">
        <f t="shared" si="12"/>
        <v>249.21892498335762</v>
      </c>
      <c r="AE44" s="211">
        <f t="shared" si="12"/>
        <v>229.28141098468902</v>
      </c>
      <c r="AF44" s="211">
        <f t="shared" si="12"/>
        <v>210.9388981059139</v>
      </c>
      <c r="AG44" s="211">
        <f t="shared" si="12"/>
        <v>194.06378625744077</v>
      </c>
      <c r="AH44" s="211">
        <f t="shared" si="12"/>
        <v>178.5386833568455</v>
      </c>
      <c r="AI44" s="211">
        <f t="shared" si="12"/>
        <v>164.25558868829785</v>
      </c>
      <c r="AJ44" s="211">
        <f t="shared" si="12"/>
        <v>151.11514159323403</v>
      </c>
      <c r="AK44" s="211">
        <f t="shared" si="12"/>
        <v>139.02593026577532</v>
      </c>
      <c r="AL44" s="211">
        <f t="shared" si="12"/>
        <v>127.90385584451329</v>
      </c>
      <c r="AM44" s="211">
        <f t="shared" si="12"/>
        <v>117.67154737695222</v>
      </c>
      <c r="AN44" s="211">
        <f t="shared" si="12"/>
        <v>108.25782358679604</v>
      </c>
      <c r="AO44" s="211">
        <f t="shared" si="12"/>
        <v>99.59719769985236</v>
      </c>
      <c r="AP44" s="211">
        <f t="shared" si="12"/>
        <v>91.62942188386417</v>
      </c>
      <c r="AQ44" s="211">
        <f t="shared" si="12"/>
        <v>84.29906813315503</v>
      </c>
      <c r="AR44" s="211">
        <f t="shared" si="12"/>
        <v>77.55514268250263</v>
      </c>
      <c r="AS44" s="211">
        <f t="shared" si="12"/>
        <v>0</v>
      </c>
    </row>
    <row r="45" ht="13.5" thickTop="1">
      <c r="B45" s="101"/>
    </row>
    <row r="46" spans="2:45" ht="12.75" outlineLevel="1">
      <c r="B46" s="101"/>
      <c r="D46" s="95" t="str">
        <f>'III. Input Tab'!C17</f>
        <v>Construct</v>
      </c>
      <c r="E46" s="95" t="str">
        <f>'III. Input Tab'!D17</f>
        <v>Construct</v>
      </c>
      <c r="F46" s="95" t="str">
        <f>'III. Input Tab'!E17</f>
        <v>Construct</v>
      </c>
      <c r="G46" s="95" t="str">
        <f>'III. Input Tab'!F17</f>
        <v>Construct</v>
      </c>
      <c r="H46" s="95" t="str">
        <f>'III. Input Tab'!G17</f>
        <v>Construct</v>
      </c>
      <c r="I46" s="95" t="str">
        <f>'III. Input Tab'!H17</f>
        <v>Construct</v>
      </c>
      <c r="J46" s="95">
        <f>'III. Input Tab'!I17</f>
      </c>
      <c r="K46" s="95">
        <f>'III. Input Tab'!J17</f>
      </c>
      <c r="L46" s="95">
        <f>'III. Input Tab'!K17</f>
      </c>
      <c r="M46" s="11">
        <f>'III. Input Tab'!L17</f>
      </c>
      <c r="N46" s="11">
        <f>'III. Input Tab'!M17</f>
      </c>
      <c r="O46" s="11">
        <f>'III. Input Tab'!N17</f>
      </c>
      <c r="P46" s="11">
        <f>'III. Input Tab'!O17</f>
      </c>
      <c r="Q46" s="11">
        <f>'III. Input Tab'!P17</f>
      </c>
      <c r="R46" s="11">
        <f>'III. Input Tab'!Q17</f>
      </c>
      <c r="S46" s="11">
        <f>'III. Input Tab'!R17</f>
      </c>
      <c r="T46" s="11">
        <f>'III. Input Tab'!S17</f>
      </c>
      <c r="U46" s="11">
        <f>'III. Input Tab'!T17</f>
      </c>
      <c r="V46" s="11">
        <f>'III. Input Tab'!U17</f>
      </c>
      <c r="W46" s="11">
        <f>'III. Input Tab'!V17</f>
      </c>
      <c r="X46" s="11">
        <f>'III. Input Tab'!W17</f>
      </c>
      <c r="Y46" s="11">
        <f>'III. Input Tab'!X17</f>
      </c>
      <c r="Z46" s="11">
        <f>'III. Input Tab'!Y17</f>
      </c>
      <c r="AA46" s="11">
        <f>'III. Input Tab'!Z17</f>
      </c>
      <c r="AB46" s="11">
        <f>'III. Input Tab'!AA17</f>
      </c>
      <c r="AC46" s="11">
        <f>'III. Input Tab'!AB17</f>
      </c>
      <c r="AD46" s="11">
        <f>'III. Input Tab'!AC17</f>
      </c>
      <c r="AE46" s="11">
        <f>'III. Input Tab'!AD17</f>
      </c>
      <c r="AF46" s="11">
        <f>'III. Input Tab'!AE17</f>
      </c>
      <c r="AG46" s="11">
        <f>'III. Input Tab'!AF17</f>
      </c>
      <c r="AH46" s="11">
        <f>'III. Input Tab'!AG17</f>
      </c>
      <c r="AI46" s="11">
        <f>'III. Input Tab'!AH17</f>
      </c>
      <c r="AJ46" s="11">
        <f>'III. Input Tab'!AI17</f>
      </c>
      <c r="AK46" s="11">
        <f>'III. Input Tab'!AJ17</f>
      </c>
      <c r="AL46" s="11">
        <f>'III. Input Tab'!AK17</f>
      </c>
      <c r="AM46" s="11">
        <f>'III. Input Tab'!AL17</f>
      </c>
      <c r="AN46" s="11">
        <f>'III. Input Tab'!AM17</f>
      </c>
      <c r="AO46" s="11">
        <f>'III. Input Tab'!AN17</f>
      </c>
      <c r="AP46" s="11">
        <f>'III. Input Tab'!AO17</f>
      </c>
      <c r="AQ46" s="11">
        <f>'III. Input Tab'!AP17</f>
      </c>
      <c r="AR46" s="11">
        <f>'III. Input Tab'!AQ17</f>
      </c>
      <c r="AS46" s="11">
        <f>'III. Input Tab'!AR17</f>
      </c>
    </row>
    <row r="47" spans="1:45" ht="12.75" outlineLevel="1">
      <c r="A47" s="9" t="s">
        <v>25</v>
      </c>
      <c r="B47" s="101"/>
      <c r="D47" s="40">
        <f>'III. Input Tab'!C18</f>
        <v>0</v>
      </c>
      <c r="E47" s="40">
        <f>'III. Input Tab'!D18</f>
        <v>0</v>
      </c>
      <c r="F47" s="40">
        <f>'III. Input Tab'!E18</f>
        <v>0</v>
      </c>
      <c r="G47" s="40">
        <f>'III. Input Tab'!F18</f>
        <v>0</v>
      </c>
      <c r="H47" s="40">
        <f>'III. Input Tab'!G18</f>
        <v>0</v>
      </c>
      <c r="I47" s="40">
        <f>'III. Input Tab'!H18</f>
        <v>0</v>
      </c>
      <c r="J47" s="40">
        <f>'III. Input Tab'!I18</f>
        <v>1</v>
      </c>
      <c r="K47" s="40">
        <f>'III. Input Tab'!J18</f>
        <v>2</v>
      </c>
      <c r="L47" s="40">
        <f>'III. Input Tab'!K18</f>
        <v>3</v>
      </c>
      <c r="M47" s="40">
        <f>'III. Input Tab'!L18</f>
        <v>4</v>
      </c>
      <c r="N47" s="40">
        <f>'III. Input Tab'!M18</f>
        <v>5</v>
      </c>
      <c r="O47" s="40">
        <f>'III. Input Tab'!N18</f>
        <v>6</v>
      </c>
      <c r="P47" s="40">
        <f>'III. Input Tab'!O18</f>
        <v>7</v>
      </c>
      <c r="Q47" s="40">
        <f>'III. Input Tab'!P18</f>
        <v>8</v>
      </c>
      <c r="R47" s="40">
        <f>'III. Input Tab'!Q18</f>
        <v>9</v>
      </c>
      <c r="S47" s="40">
        <f>'III. Input Tab'!R18</f>
        <v>10</v>
      </c>
      <c r="T47" s="40">
        <f>'III. Input Tab'!S18</f>
        <v>11</v>
      </c>
      <c r="U47" s="40">
        <f>'III. Input Tab'!T18</f>
        <v>12</v>
      </c>
      <c r="V47" s="40">
        <f>'III. Input Tab'!U18</f>
        <v>13</v>
      </c>
      <c r="W47" s="40">
        <f>'III. Input Tab'!V18</f>
        <v>14</v>
      </c>
      <c r="X47" s="40">
        <f>'III. Input Tab'!W18</f>
        <v>15</v>
      </c>
      <c r="Y47" s="40">
        <f>'III. Input Tab'!X18</f>
        <v>16</v>
      </c>
      <c r="Z47" s="40">
        <f>'III. Input Tab'!Y18</f>
        <v>17</v>
      </c>
      <c r="AA47" s="40">
        <f>'III. Input Tab'!Z18</f>
        <v>18</v>
      </c>
      <c r="AB47" s="40">
        <f>'III. Input Tab'!AA18</f>
        <v>19</v>
      </c>
      <c r="AC47" s="40">
        <f>'III. Input Tab'!AB18</f>
        <v>20</v>
      </c>
      <c r="AD47" s="40">
        <f>'III. Input Tab'!AC18</f>
        <v>21</v>
      </c>
      <c r="AE47" s="40">
        <f>'III. Input Tab'!AD18</f>
        <v>22</v>
      </c>
      <c r="AF47" s="40">
        <f>'III. Input Tab'!AE18</f>
        <v>23</v>
      </c>
      <c r="AG47" s="40">
        <f>'III. Input Tab'!AF18</f>
        <v>24</v>
      </c>
      <c r="AH47" s="40">
        <f>'III. Input Tab'!AG18</f>
        <v>25</v>
      </c>
      <c r="AI47" s="40">
        <f>'III. Input Tab'!AH18</f>
        <v>26</v>
      </c>
      <c r="AJ47" s="40">
        <f>'III. Input Tab'!AI18</f>
        <v>27</v>
      </c>
      <c r="AK47" s="40">
        <f>'III. Input Tab'!AJ18</f>
        <v>28</v>
      </c>
      <c r="AL47" s="40">
        <f>'III. Input Tab'!AK18</f>
        <v>29</v>
      </c>
      <c r="AM47" s="40">
        <f>'III. Input Tab'!AL18</f>
        <v>30</v>
      </c>
      <c r="AN47" s="40">
        <f>'III. Input Tab'!AM18</f>
        <v>31</v>
      </c>
      <c r="AO47" s="40">
        <f>'III. Input Tab'!AN18</f>
        <v>32</v>
      </c>
      <c r="AP47" s="40">
        <f>'III. Input Tab'!AO18</f>
        <v>33</v>
      </c>
      <c r="AQ47" s="40">
        <f>'III. Input Tab'!AP18</f>
        <v>34</v>
      </c>
      <c r="AR47" s="40">
        <f>'III. Input Tab'!AQ18</f>
        <v>35</v>
      </c>
      <c r="AS47" s="40">
        <f>'III. Input Tab'!AR18</f>
        <v>36</v>
      </c>
    </row>
    <row r="48" spans="1:45" ht="12.75" outlineLevel="1">
      <c r="A48" s="158">
        <f>'III. Input Tab'!C90</f>
        <v>0.06</v>
      </c>
      <c r="D48" s="103">
        <f>'III. Input Tab'!C19</f>
        <v>2011</v>
      </c>
      <c r="E48" s="103">
        <f>'III. Input Tab'!D19</f>
        <v>2012</v>
      </c>
      <c r="F48" s="103">
        <f>'III. Input Tab'!E19</f>
        <v>2013</v>
      </c>
      <c r="G48" s="103">
        <f>'III. Input Tab'!F19</f>
        <v>2014</v>
      </c>
      <c r="H48" s="103">
        <f>'III. Input Tab'!G19</f>
        <v>2015</v>
      </c>
      <c r="I48" s="103">
        <f>'III. Input Tab'!H19</f>
        <v>2016</v>
      </c>
      <c r="J48" s="103">
        <f>'III. Input Tab'!I19</f>
        <v>2017</v>
      </c>
      <c r="K48" s="103">
        <f>'III. Input Tab'!J19</f>
        <v>2018</v>
      </c>
      <c r="L48" s="103">
        <f>'III. Input Tab'!K19</f>
        <v>2019</v>
      </c>
      <c r="M48" s="103">
        <f>'III. Input Tab'!L19</f>
        <v>2020</v>
      </c>
      <c r="N48" s="103">
        <f>'III. Input Tab'!M19</f>
        <v>2021</v>
      </c>
      <c r="O48" s="103">
        <f>'III. Input Tab'!N19</f>
        <v>2022</v>
      </c>
      <c r="P48" s="103">
        <f>'III. Input Tab'!O19</f>
        <v>2023</v>
      </c>
      <c r="Q48" s="103">
        <f>'III. Input Tab'!P19</f>
        <v>2024</v>
      </c>
      <c r="R48" s="103">
        <f>'III. Input Tab'!Q19</f>
        <v>2025</v>
      </c>
      <c r="S48" s="103">
        <f>'III. Input Tab'!R19</f>
        <v>2026</v>
      </c>
      <c r="T48" s="103">
        <f>'III. Input Tab'!S19</f>
        <v>2027</v>
      </c>
      <c r="U48" s="103">
        <f>'III. Input Tab'!T19</f>
        <v>2028</v>
      </c>
      <c r="V48" s="103">
        <f>'III. Input Tab'!U19</f>
        <v>2029</v>
      </c>
      <c r="W48" s="103">
        <f>'III. Input Tab'!V19</f>
        <v>2030</v>
      </c>
      <c r="X48" s="103">
        <f>'III. Input Tab'!W19</f>
        <v>2031</v>
      </c>
      <c r="Y48" s="103">
        <f>'III. Input Tab'!X19</f>
        <v>2032</v>
      </c>
      <c r="Z48" s="103">
        <f>'III. Input Tab'!Y19</f>
        <v>2033</v>
      </c>
      <c r="AA48" s="103">
        <f>'III. Input Tab'!Z19</f>
        <v>2034</v>
      </c>
      <c r="AB48" s="103">
        <f>'III. Input Tab'!AA19</f>
        <v>2035</v>
      </c>
      <c r="AC48" s="103">
        <f>'III. Input Tab'!AB19</f>
        <v>2036</v>
      </c>
      <c r="AD48" s="103">
        <f>'III. Input Tab'!AC19</f>
        <v>2037</v>
      </c>
      <c r="AE48" s="103">
        <f>'III. Input Tab'!AD19</f>
        <v>2038</v>
      </c>
      <c r="AF48" s="103">
        <f>'III. Input Tab'!AE19</f>
        <v>2039</v>
      </c>
      <c r="AG48" s="103">
        <f>'III. Input Tab'!AF19</f>
        <v>2040</v>
      </c>
      <c r="AH48" s="103">
        <f>'III. Input Tab'!AG19</f>
        <v>2041</v>
      </c>
      <c r="AI48" s="103">
        <f>'III. Input Tab'!AH19</f>
        <v>2042</v>
      </c>
      <c r="AJ48" s="103">
        <f>'III. Input Tab'!AI19</f>
        <v>2043</v>
      </c>
      <c r="AK48" s="103">
        <f>'III. Input Tab'!AJ19</f>
        <v>2044</v>
      </c>
      <c r="AL48" s="103">
        <f>'III. Input Tab'!AK19</f>
        <v>2045</v>
      </c>
      <c r="AM48" s="103">
        <f>'III. Input Tab'!AL19</f>
        <v>2046</v>
      </c>
      <c r="AN48" s="103">
        <f>'III. Input Tab'!AM19</f>
        <v>2047</v>
      </c>
      <c r="AO48" s="103">
        <f>'III. Input Tab'!AN19</f>
        <v>2048</v>
      </c>
      <c r="AP48" s="103">
        <f>'III. Input Tab'!AO19</f>
        <v>2049</v>
      </c>
      <c r="AQ48" s="103">
        <f>'III. Input Tab'!AP19</f>
        <v>2050</v>
      </c>
      <c r="AR48" s="103">
        <f>'III. Input Tab'!AQ19</f>
        <v>2051</v>
      </c>
      <c r="AS48" s="103">
        <f>'III. Input Tab'!AR19</f>
        <v>2052</v>
      </c>
    </row>
    <row r="49" spans="2:45" ht="12.75" outlineLevel="1">
      <c r="B49" s="79" t="s">
        <v>208</v>
      </c>
      <c r="D49" s="29">
        <v>0</v>
      </c>
      <c r="E49" s="102">
        <f>+D53</f>
        <v>0</v>
      </c>
      <c r="F49" s="102">
        <f>+E53</f>
        <v>0</v>
      </c>
      <c r="G49" s="102">
        <f>+F53</f>
        <v>0</v>
      </c>
      <c r="H49" s="102">
        <f>+G53</f>
        <v>0</v>
      </c>
      <c r="I49" s="102">
        <f>+H53</f>
        <v>0</v>
      </c>
      <c r="J49" s="102">
        <f>IF(J47&gt;'III. Input Tab'!$C$13,'VI. Tax Shedule'!I53,0)</f>
        <v>0</v>
      </c>
      <c r="K49" s="102">
        <f>J53</f>
        <v>0</v>
      </c>
      <c r="L49" s="102">
        <f aca="true" t="shared" si="13" ref="L49:AS49">K53</f>
        <v>0</v>
      </c>
      <c r="M49" s="102">
        <f t="shared" si="13"/>
        <v>0</v>
      </c>
      <c r="N49" s="102">
        <f t="shared" si="13"/>
        <v>0</v>
      </c>
      <c r="O49" s="102">
        <f t="shared" si="13"/>
        <v>0</v>
      </c>
      <c r="P49" s="102">
        <f t="shared" si="13"/>
        <v>0</v>
      </c>
      <c r="Q49" s="102">
        <f t="shared" si="13"/>
        <v>0</v>
      </c>
      <c r="R49" s="102">
        <f t="shared" si="13"/>
        <v>0</v>
      </c>
      <c r="S49" s="102">
        <f t="shared" si="13"/>
        <v>0</v>
      </c>
      <c r="T49" s="102">
        <f t="shared" si="13"/>
        <v>0</v>
      </c>
      <c r="U49" s="102">
        <f t="shared" si="13"/>
        <v>0</v>
      </c>
      <c r="V49" s="102">
        <f t="shared" si="13"/>
        <v>0</v>
      </c>
      <c r="W49" s="102">
        <f t="shared" si="13"/>
        <v>0</v>
      </c>
      <c r="X49" s="102">
        <f t="shared" si="13"/>
        <v>0</v>
      </c>
      <c r="Y49" s="102">
        <f t="shared" si="13"/>
        <v>0</v>
      </c>
      <c r="Z49" s="102">
        <f t="shared" si="13"/>
        <v>0</v>
      </c>
      <c r="AA49" s="102">
        <f t="shared" si="13"/>
        <v>0</v>
      </c>
      <c r="AB49" s="102">
        <f t="shared" si="13"/>
        <v>0</v>
      </c>
      <c r="AC49" s="102">
        <f t="shared" si="13"/>
        <v>0</v>
      </c>
      <c r="AD49" s="102">
        <f t="shared" si="13"/>
        <v>0</v>
      </c>
      <c r="AE49" s="102">
        <f t="shared" si="13"/>
        <v>0</v>
      </c>
      <c r="AF49" s="102">
        <f t="shared" si="13"/>
        <v>0</v>
      </c>
      <c r="AG49" s="102">
        <f t="shared" si="13"/>
        <v>0</v>
      </c>
      <c r="AH49" s="102">
        <f t="shared" si="13"/>
        <v>0</v>
      </c>
      <c r="AI49" s="102">
        <f t="shared" si="13"/>
        <v>0</v>
      </c>
      <c r="AJ49" s="102">
        <f t="shared" si="13"/>
        <v>0</v>
      </c>
      <c r="AK49" s="102">
        <f t="shared" si="13"/>
        <v>0</v>
      </c>
      <c r="AL49" s="102">
        <f t="shared" si="13"/>
        <v>0</v>
      </c>
      <c r="AM49" s="102">
        <f t="shared" si="13"/>
        <v>0</v>
      </c>
      <c r="AN49" s="102">
        <f t="shared" si="13"/>
        <v>0</v>
      </c>
      <c r="AO49" s="102">
        <f t="shared" si="13"/>
        <v>0</v>
      </c>
      <c r="AP49" s="102">
        <f t="shared" si="13"/>
        <v>0</v>
      </c>
      <c r="AQ49" s="102">
        <f t="shared" si="13"/>
        <v>0</v>
      </c>
      <c r="AR49" s="102">
        <f t="shared" si="13"/>
        <v>0</v>
      </c>
      <c r="AS49" s="102">
        <f t="shared" si="13"/>
        <v>0</v>
      </c>
    </row>
    <row r="50" spans="2:45" ht="12.75" outlineLevel="1">
      <c r="B50" s="79" t="s">
        <v>11</v>
      </c>
      <c r="D50" s="102">
        <f>IF(D48='III. Input Tab'!$E$10,'III. Input Tab'!$M$108,0)</f>
        <v>0</v>
      </c>
      <c r="E50" s="102">
        <f>IF(E48='III. Input Tab'!$E$10,'III. Input Tab'!$M$108,0)</f>
        <v>0</v>
      </c>
      <c r="F50" s="102">
        <f>IF(F48='III. Input Tab'!$E$10,'III. Input Tab'!$M$108,0)</f>
        <v>0</v>
      </c>
      <c r="G50" s="102">
        <f>IF(G48='III. Input Tab'!$E$10,'III. Input Tab'!$M$108,0)</f>
        <v>0</v>
      </c>
      <c r="H50" s="102">
        <f>IF(H48='III. Input Tab'!$E$10,'III. Input Tab'!$M$108,0)</f>
        <v>0</v>
      </c>
      <c r="I50" s="102">
        <f>IF(I48='III. Input Tab'!$E$10,'III. Input Tab'!$M$108,0)</f>
        <v>0</v>
      </c>
      <c r="J50" s="102">
        <f>IF(J48='III. Input Tab'!$E$10,'III. Input Tab'!$M$108,0)</f>
        <v>0</v>
      </c>
      <c r="K50" s="102">
        <f>IF(K48='III. Input Tab'!$E$10,'III. Input Tab'!$M$108,0)</f>
        <v>0</v>
      </c>
      <c r="L50" s="102">
        <f>IF(L48='III. Input Tab'!$E$10,'III. Input Tab'!$M$108,0)</f>
        <v>0</v>
      </c>
      <c r="M50" s="102">
        <f>IF(M48='III. Input Tab'!$E$10,'III. Input Tab'!$M$108,0)</f>
        <v>0</v>
      </c>
      <c r="N50" s="102">
        <f>IF(N48='III. Input Tab'!$E$10,'III. Input Tab'!$M$108,0)</f>
        <v>0</v>
      </c>
      <c r="O50" s="102">
        <f>IF(O48='III. Input Tab'!$E$10,'III. Input Tab'!$M$108,0)</f>
        <v>0</v>
      </c>
      <c r="P50" s="102">
        <f>IF(P48='III. Input Tab'!$E$10,'III. Input Tab'!$M$108,0)</f>
        <v>0</v>
      </c>
      <c r="Q50" s="102">
        <f>IF(Q48='III. Input Tab'!$E$10,'III. Input Tab'!$M$108,0)</f>
        <v>0</v>
      </c>
      <c r="R50" s="102">
        <f>IF(R48='III. Input Tab'!$E$10,'III. Input Tab'!$M$108,0)</f>
        <v>0</v>
      </c>
      <c r="S50" s="102">
        <f>IF(S48='III. Input Tab'!$E$10,'III. Input Tab'!$M$108,0)</f>
        <v>0</v>
      </c>
      <c r="T50" s="102">
        <f>IF(T48='III. Input Tab'!$E$10,'III. Input Tab'!$M$108,0)</f>
        <v>0</v>
      </c>
      <c r="U50" s="102">
        <f>IF(U48='III. Input Tab'!$E$10,'III. Input Tab'!$M$108,0)</f>
        <v>0</v>
      </c>
      <c r="V50" s="102">
        <f>IF(V48='III. Input Tab'!$E$10,'III. Input Tab'!$M$108,0)</f>
        <v>0</v>
      </c>
      <c r="W50" s="102">
        <f>IF(W48='III. Input Tab'!$E$10,'III. Input Tab'!$M$108,0)</f>
        <v>0</v>
      </c>
      <c r="X50" s="102">
        <f>IF(X48='III. Input Tab'!$E$10,'III. Input Tab'!$M$108,0)</f>
        <v>0</v>
      </c>
      <c r="Y50" s="102">
        <f>IF(Y48='III. Input Tab'!$E$10,'III. Input Tab'!$M$108,0)</f>
        <v>0</v>
      </c>
      <c r="Z50" s="102">
        <f>IF(Z48='III. Input Tab'!$E$10,'III. Input Tab'!$M$108,0)</f>
        <v>0</v>
      </c>
      <c r="AA50" s="102">
        <f>IF(AA48='III. Input Tab'!$E$10,'III. Input Tab'!$M$108,0)</f>
        <v>0</v>
      </c>
      <c r="AB50" s="102">
        <f>IF(AB48='III. Input Tab'!$E$10,'III. Input Tab'!$M$108,0)</f>
        <v>0</v>
      </c>
      <c r="AC50" s="102">
        <f>IF(AC48='III. Input Tab'!$E$10,'III. Input Tab'!$M$108,0)</f>
        <v>0</v>
      </c>
      <c r="AD50" s="102">
        <f>IF(AD48='III. Input Tab'!$E$10,'III. Input Tab'!$M$108,0)</f>
        <v>0</v>
      </c>
      <c r="AE50" s="102">
        <f>IF(AE48='III. Input Tab'!$E$10,'III. Input Tab'!$M$108,0)</f>
        <v>0</v>
      </c>
      <c r="AF50" s="102">
        <f>IF(AF48='III. Input Tab'!$E$10,'III. Input Tab'!$M$108,0)</f>
        <v>0</v>
      </c>
      <c r="AG50" s="102">
        <f>IF(AG48='III. Input Tab'!$E$10,'III. Input Tab'!$M$108,0)</f>
        <v>0</v>
      </c>
      <c r="AH50" s="102">
        <f>IF(AH48='III. Input Tab'!$E$10,'III. Input Tab'!$M$108,0)</f>
        <v>0</v>
      </c>
      <c r="AI50" s="102">
        <f>IF(AI48='III. Input Tab'!$E$10,'III. Input Tab'!$M$108,0)</f>
        <v>0</v>
      </c>
      <c r="AJ50" s="102">
        <f>IF(AJ48='III. Input Tab'!$E$10,'III. Input Tab'!$M$108,0)</f>
        <v>0</v>
      </c>
      <c r="AK50" s="102">
        <f>IF(AK48='III. Input Tab'!$E$10,'III. Input Tab'!$M$108,0)</f>
        <v>0</v>
      </c>
      <c r="AL50" s="102">
        <f>IF(AL48='III. Input Tab'!$E$10,'III. Input Tab'!$M$108,0)</f>
        <v>0</v>
      </c>
      <c r="AM50" s="102">
        <f>IF(AM48='III. Input Tab'!$E$10,'III. Input Tab'!$M$108,0)</f>
        <v>0</v>
      </c>
      <c r="AN50" s="102">
        <f>IF(AN48='III. Input Tab'!$E$10,'III. Input Tab'!$M$108,0)</f>
        <v>0</v>
      </c>
      <c r="AO50" s="102">
        <f>IF(AO48='III. Input Tab'!$E$10,'III. Input Tab'!$M$108,0)</f>
        <v>0</v>
      </c>
      <c r="AP50" s="102">
        <f>IF(AP48='III. Input Tab'!$E$10,'III. Input Tab'!$M$108,0)</f>
        <v>0</v>
      </c>
      <c r="AQ50" s="102">
        <f>IF(AQ48='III. Input Tab'!$E$10,'III. Input Tab'!$M$108,0)</f>
        <v>0</v>
      </c>
      <c r="AR50" s="102">
        <f>IF(AR48='III. Input Tab'!$E$10,'III. Input Tab'!$M$108,0)</f>
        <v>0</v>
      </c>
      <c r="AS50" s="102">
        <f>IF(AS48='III. Input Tab'!$E$10,'III. Input Tab'!$M$108,0)</f>
        <v>0</v>
      </c>
    </row>
    <row r="51" spans="2:45" ht="12.75" outlineLevel="1">
      <c r="B51" s="79" t="s">
        <v>75</v>
      </c>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c r="AO51" s="102"/>
      <c r="AP51" s="102"/>
      <c r="AQ51" s="102"/>
      <c r="AR51" s="102"/>
      <c r="AS51" s="102"/>
    </row>
    <row r="52" spans="2:45" ht="12.75" outlineLevel="1">
      <c r="B52" s="79" t="s">
        <v>21</v>
      </c>
      <c r="D52" s="102">
        <f>IF(D47&lt;='III. Input Tab'!$C$13,+D49*$A$48+D50*$A$48*$A$37,IF('VI. Tax Shedule'!D47&gt;'III. Input Tab'!$C$13,'VI. Tax Shedule'!D49,0))</f>
        <v>0</v>
      </c>
      <c r="E52" s="102">
        <f>IF(E47&lt;='III. Input Tab'!$C$13,+E49*$A$48+E50*$A$48*$A$37,IF('VI. Tax Shedule'!E47&gt;'III. Input Tab'!$C$13,'VI. Tax Shedule'!E49,0))</f>
        <v>0</v>
      </c>
      <c r="F52" s="102">
        <f>IF(F47&lt;='III. Input Tab'!$C$13,+F49*$A$48+F50*$A$48*$A$37,IF('VI. Tax Shedule'!F47&gt;'III. Input Tab'!$C$13,'VI. Tax Shedule'!F49,0))</f>
        <v>0</v>
      </c>
      <c r="G52" s="102">
        <f>IF(G47&lt;='III. Input Tab'!$C$13,+G49*$A$48+G50*$A$48*$A$37,IF('VI. Tax Shedule'!G47&gt;'III. Input Tab'!$C$13,'VI. Tax Shedule'!G49,0))</f>
        <v>0</v>
      </c>
      <c r="H52" s="102">
        <f>IF(H47&lt;='III. Input Tab'!$C$13,+H49*$A$48+H50*$A$48*$A$37,IF('VI. Tax Shedule'!H47&gt;'III. Input Tab'!$C$13,'VI. Tax Shedule'!H49,0))</f>
        <v>0</v>
      </c>
      <c r="I52" s="102">
        <f>IF(I47&lt;='III. Input Tab'!$C$13,+I49*$A$48+I50*$A$48*$A$37,IF('VI. Tax Shedule'!I47&gt;'III. Input Tab'!$C$13,'VI. Tax Shedule'!I49,0))</f>
        <v>0</v>
      </c>
      <c r="J52" s="102">
        <f>IF(J47&lt;='III. Input Tab'!$C$13,+J49*$A$48+J50*$A$48*$A$37,IF('VI. Tax Shedule'!J47&gt;'III. Input Tab'!$C$13,'VI. Tax Shedule'!J49,0))</f>
        <v>0</v>
      </c>
      <c r="K52" s="102">
        <f>IF(K47&lt;='III. Input Tab'!$C$13,+K49*$A$48+K50*$A$48*$A$37,IF('VI. Tax Shedule'!K47&gt;'III. Input Tab'!$C$13,'VI. Tax Shedule'!K49,0))</f>
        <v>0</v>
      </c>
      <c r="L52" s="102">
        <f>IF(L47&lt;='III. Input Tab'!$C$13,+L49*$A$48+L50*$A$48*$A$37,IF('VI. Tax Shedule'!L47&gt;'III. Input Tab'!$C$13,'VI. Tax Shedule'!L49,0))</f>
        <v>0</v>
      </c>
      <c r="M52" s="102">
        <f>IF(M47&lt;='III. Input Tab'!$C$13,+M49*$A$48+M50*$A$48*$A$37,IF('VI. Tax Shedule'!M47&gt;'III. Input Tab'!$C$13,'VI. Tax Shedule'!M49,0))</f>
        <v>0</v>
      </c>
      <c r="N52" s="102">
        <f>IF(N47&lt;='III. Input Tab'!$C$13,+N49*$A$48+N50*$A$48*$A$37,IF('VI. Tax Shedule'!N47&gt;'III. Input Tab'!$C$13,'VI. Tax Shedule'!N49,0))</f>
        <v>0</v>
      </c>
      <c r="O52" s="102">
        <f>IF(O47&lt;='III. Input Tab'!$C$13,+O49*$A$48+O50*$A$48*$A$37,IF('VI. Tax Shedule'!O47&gt;'III. Input Tab'!$C$13,'VI. Tax Shedule'!O49,0))</f>
        <v>0</v>
      </c>
      <c r="P52" s="102">
        <f>IF(P47&lt;='III. Input Tab'!$C$13,+P49*$A$48+P50*$A$48*$A$37,IF('VI. Tax Shedule'!P47&gt;'III. Input Tab'!$C$13,'VI. Tax Shedule'!P49,0))</f>
        <v>0</v>
      </c>
      <c r="Q52" s="102">
        <f>IF(Q47&lt;='III. Input Tab'!$C$13,+Q49*$A$48+Q50*$A$48*$A$37,IF('VI. Tax Shedule'!Q47&gt;'III. Input Tab'!$C$13,'VI. Tax Shedule'!Q49,0))</f>
        <v>0</v>
      </c>
      <c r="R52" s="102">
        <f>IF(R47&lt;='III. Input Tab'!$C$13,+R49*$A$48+R50*$A$48*$A$37,IF('VI. Tax Shedule'!R47&gt;'III. Input Tab'!$C$13,'VI. Tax Shedule'!R49,0))</f>
        <v>0</v>
      </c>
      <c r="S52" s="102">
        <f>IF(S47&lt;='III. Input Tab'!$C$13,+S49*$A$48+S50*$A$48*$A$37,IF('VI. Tax Shedule'!S47&gt;'III. Input Tab'!$C$13,'VI. Tax Shedule'!S49,0))</f>
        <v>0</v>
      </c>
      <c r="T52" s="102">
        <f>IF(T47&lt;='III. Input Tab'!$C$13,+T49*$A$48+T50*$A$48*$A$37,IF('VI. Tax Shedule'!T47&gt;'III. Input Tab'!$C$13,'VI. Tax Shedule'!T49,0))</f>
        <v>0</v>
      </c>
      <c r="U52" s="102">
        <f>IF(U47&lt;='III. Input Tab'!$C$13,+U49*$A$48+U50*$A$48*$A$37,IF('VI. Tax Shedule'!U47&gt;'III. Input Tab'!$C$13,'VI. Tax Shedule'!U49,0))</f>
        <v>0</v>
      </c>
      <c r="V52" s="102">
        <f>IF(V47&lt;='III. Input Tab'!$C$13,+V49*$A$48+V50*$A$48*$A$37,IF('VI. Tax Shedule'!V47&gt;'III. Input Tab'!$C$13,'VI. Tax Shedule'!V49,0))</f>
        <v>0</v>
      </c>
      <c r="W52" s="102">
        <f>IF(W47&lt;='III. Input Tab'!$C$13,+W49*$A$48+W50*$A$48*$A$37,IF('VI. Tax Shedule'!W47&gt;'III. Input Tab'!$C$13,'VI. Tax Shedule'!W49,0))</f>
        <v>0</v>
      </c>
      <c r="X52" s="102">
        <f>IF(X47&lt;='III. Input Tab'!$C$13,+X49*$A$48+X50*$A$48*$A$37,IF('VI. Tax Shedule'!X47&gt;'III. Input Tab'!$C$13,'VI. Tax Shedule'!X49,0))</f>
        <v>0</v>
      </c>
      <c r="Y52" s="102">
        <f>IF(Y47&lt;='III. Input Tab'!$C$13,+Y49*$A$48+Y50*$A$48*$A$37,IF('VI. Tax Shedule'!Y47&gt;'III. Input Tab'!$C$13,'VI. Tax Shedule'!Y49,0))</f>
        <v>0</v>
      </c>
      <c r="Z52" s="102">
        <f>IF(Z47&lt;='III. Input Tab'!$C$13,+Z49*$A$48+Z50*$A$48*$A$37,IF('VI. Tax Shedule'!Z47&gt;'III. Input Tab'!$C$13,'VI. Tax Shedule'!Z49,0))</f>
        <v>0</v>
      </c>
      <c r="AA52" s="102">
        <f>IF(AA47&lt;='III. Input Tab'!$C$13,+AA49*$A$48+AA50*$A$48*$A$37,IF('VI. Tax Shedule'!AA47&gt;'III. Input Tab'!$C$13,'VI. Tax Shedule'!AA49,0))</f>
        <v>0</v>
      </c>
      <c r="AB52" s="102">
        <f>IF(AB47&lt;='III. Input Tab'!$C$13,+AB49*$A$48+AB50*$A$48*$A$37,IF('VI. Tax Shedule'!AB47&gt;'III. Input Tab'!$C$13,'VI. Tax Shedule'!AB49,0))</f>
        <v>0</v>
      </c>
      <c r="AC52" s="102">
        <f>IF(AC47&lt;='III. Input Tab'!$C$13,+AC49*$A$48+AC50*$A$48*$A$37,IF('VI. Tax Shedule'!AC47&gt;'III. Input Tab'!$C$13,'VI. Tax Shedule'!AC49,0))</f>
        <v>0</v>
      </c>
      <c r="AD52" s="102">
        <f>IF(AD47&lt;='III. Input Tab'!$C$13,+AD49*$A$48+AD50*$A$48*$A$37,IF('VI. Tax Shedule'!AD47&gt;'III. Input Tab'!$C$13,'VI. Tax Shedule'!AD49,0))</f>
        <v>0</v>
      </c>
      <c r="AE52" s="102">
        <f>IF(AE47&lt;='III. Input Tab'!$C$13,+AE49*$A$48+AE50*$A$48*$A$37,IF('VI. Tax Shedule'!AE47&gt;'III. Input Tab'!$C$13,'VI. Tax Shedule'!AE49,0))</f>
        <v>0</v>
      </c>
      <c r="AF52" s="102">
        <f>IF(AF47&lt;='III. Input Tab'!$C$13,+AF49*$A$48+AF50*$A$48*$A$37,IF('VI. Tax Shedule'!AF47&gt;'III. Input Tab'!$C$13,'VI. Tax Shedule'!AF49,0))</f>
        <v>0</v>
      </c>
      <c r="AG52" s="102">
        <f>IF(AG47&lt;='III. Input Tab'!$C$13,+AG49*$A$48+AG50*$A$48*$A$37,IF('VI. Tax Shedule'!AG47&gt;'III. Input Tab'!$C$13,'VI. Tax Shedule'!AG49,0))</f>
        <v>0</v>
      </c>
      <c r="AH52" s="102">
        <f>IF(AH47&lt;='III. Input Tab'!$C$13,+AH49*$A$48+AH50*$A$48*$A$37,IF('VI. Tax Shedule'!AH47&gt;'III. Input Tab'!$C$13,'VI. Tax Shedule'!AH49,0))</f>
        <v>0</v>
      </c>
      <c r="AI52" s="102">
        <f>IF(AI47&lt;='III. Input Tab'!$C$13,+AI49*$A$48+AI50*$A$48*$A$37,IF('VI. Tax Shedule'!AI47&gt;'III. Input Tab'!$C$13,'VI. Tax Shedule'!AI49,0))</f>
        <v>0</v>
      </c>
      <c r="AJ52" s="102">
        <f>IF(AJ47&lt;='III. Input Tab'!$C$13,+AJ49*$A$48+AJ50*$A$48*$A$37,IF('VI. Tax Shedule'!AJ47&gt;'III. Input Tab'!$C$13,'VI. Tax Shedule'!AJ49,0))</f>
        <v>0</v>
      </c>
      <c r="AK52" s="102">
        <f>IF(AK47&lt;='III. Input Tab'!$C$13,+AK49*$A$48+AK50*$A$48*$A$37,IF('VI. Tax Shedule'!AK47&gt;'III. Input Tab'!$C$13,'VI. Tax Shedule'!AK49,0))</f>
        <v>0</v>
      </c>
      <c r="AL52" s="102">
        <f>IF(AL47&lt;='III. Input Tab'!$C$13,+AL49*$A$48+AL50*$A$48*$A$37,IF('VI. Tax Shedule'!AL47&gt;'III. Input Tab'!$C$13,'VI. Tax Shedule'!AL49,0))</f>
        <v>0</v>
      </c>
      <c r="AM52" s="102">
        <f>IF(AM47&lt;='III. Input Tab'!$C$13,+AM49*$A$48+AM50*$A$48*$A$37,IF('VI. Tax Shedule'!AM47&gt;'III. Input Tab'!$C$13,'VI. Tax Shedule'!AM49,0))</f>
        <v>0</v>
      </c>
      <c r="AN52" s="102">
        <f>IF(AN47&lt;='III. Input Tab'!$C$13,+AN49*$A$48+AN50*$A$48*$A$37,IF('VI. Tax Shedule'!AN47&gt;'III. Input Tab'!$C$13,'VI. Tax Shedule'!AN49,0))</f>
        <v>0</v>
      </c>
      <c r="AO52" s="102">
        <f>IF(AO47&lt;='III. Input Tab'!$C$13,+AO49*$A$48+AO50*$A$48*$A$37,IF('VI. Tax Shedule'!AO47&gt;'III. Input Tab'!$C$13,'VI. Tax Shedule'!AO49,0))</f>
        <v>0</v>
      </c>
      <c r="AP52" s="102">
        <f>IF(AP47&lt;='III. Input Tab'!$C$13,+AP49*$A$48+AP50*$A$48*$A$37,IF('VI. Tax Shedule'!AP47&gt;'III. Input Tab'!$C$13,'VI. Tax Shedule'!AP49,0))</f>
        <v>0</v>
      </c>
      <c r="AQ52" s="102">
        <f>IF(AQ47&lt;='III. Input Tab'!$C$13,+AQ49*$A$48+AQ50*$A$48*$A$37,IF('VI. Tax Shedule'!AQ47&gt;'III. Input Tab'!$C$13,'VI. Tax Shedule'!AQ49,0))</f>
        <v>0</v>
      </c>
      <c r="AR52" s="102">
        <f>IF(AR47&lt;='III. Input Tab'!$C$13,+AR49*$A$48+AR50*$A$48*$A$37,IF('VI. Tax Shedule'!AR47&gt;'III. Input Tab'!$C$13,'VI. Tax Shedule'!AR49,0))</f>
        <v>0</v>
      </c>
      <c r="AS52" s="102">
        <f>IF(AS47&lt;='III. Input Tab'!$C$13,+AS49*$A$48+AS50*$A$48*$A$37,IF('VI. Tax Shedule'!AS47&gt;'III. Input Tab'!$C$13,'VI. Tax Shedule'!AS49,0))</f>
        <v>0</v>
      </c>
    </row>
    <row r="53" spans="2:45" ht="13.5" outlineLevel="1" thickBot="1">
      <c r="B53" s="79" t="s">
        <v>76</v>
      </c>
      <c r="D53" s="206">
        <f>+D49+D50-D51-D52</f>
        <v>0</v>
      </c>
      <c r="E53" s="206">
        <f aca="true" t="shared" si="14" ref="E53:AS53">+E49+E50-E51-E52</f>
        <v>0</v>
      </c>
      <c r="F53" s="206">
        <f t="shared" si="14"/>
        <v>0</v>
      </c>
      <c r="G53" s="206">
        <f t="shared" si="14"/>
        <v>0</v>
      </c>
      <c r="H53" s="206">
        <f t="shared" si="14"/>
        <v>0</v>
      </c>
      <c r="I53" s="206">
        <f t="shared" si="14"/>
        <v>0</v>
      </c>
      <c r="J53" s="206">
        <f t="shared" si="14"/>
        <v>0</v>
      </c>
      <c r="K53" s="206">
        <f t="shared" si="14"/>
        <v>0</v>
      </c>
      <c r="L53" s="206">
        <f t="shared" si="14"/>
        <v>0</v>
      </c>
      <c r="M53" s="206">
        <f t="shared" si="14"/>
        <v>0</v>
      </c>
      <c r="N53" s="206">
        <f t="shared" si="14"/>
        <v>0</v>
      </c>
      <c r="O53" s="206">
        <f t="shared" si="14"/>
        <v>0</v>
      </c>
      <c r="P53" s="206">
        <f t="shared" si="14"/>
        <v>0</v>
      </c>
      <c r="Q53" s="206">
        <f t="shared" si="14"/>
        <v>0</v>
      </c>
      <c r="R53" s="206">
        <f t="shared" si="14"/>
        <v>0</v>
      </c>
      <c r="S53" s="206">
        <f t="shared" si="14"/>
        <v>0</v>
      </c>
      <c r="T53" s="206">
        <f t="shared" si="14"/>
        <v>0</v>
      </c>
      <c r="U53" s="206">
        <f t="shared" si="14"/>
        <v>0</v>
      </c>
      <c r="V53" s="206">
        <f t="shared" si="14"/>
        <v>0</v>
      </c>
      <c r="W53" s="206">
        <f t="shared" si="14"/>
        <v>0</v>
      </c>
      <c r="X53" s="206">
        <f t="shared" si="14"/>
        <v>0</v>
      </c>
      <c r="Y53" s="206">
        <f t="shared" si="14"/>
        <v>0</v>
      </c>
      <c r="Z53" s="206">
        <f t="shared" si="14"/>
        <v>0</v>
      </c>
      <c r="AA53" s="206">
        <f t="shared" si="14"/>
        <v>0</v>
      </c>
      <c r="AB53" s="206">
        <f t="shared" si="14"/>
        <v>0</v>
      </c>
      <c r="AC53" s="206">
        <f t="shared" si="14"/>
        <v>0</v>
      </c>
      <c r="AD53" s="206">
        <f t="shared" si="14"/>
        <v>0</v>
      </c>
      <c r="AE53" s="206">
        <f t="shared" si="14"/>
        <v>0</v>
      </c>
      <c r="AF53" s="206">
        <f t="shared" si="14"/>
        <v>0</v>
      </c>
      <c r="AG53" s="206">
        <f t="shared" si="14"/>
        <v>0</v>
      </c>
      <c r="AH53" s="206">
        <f t="shared" si="14"/>
        <v>0</v>
      </c>
      <c r="AI53" s="206">
        <f t="shared" si="14"/>
        <v>0</v>
      </c>
      <c r="AJ53" s="206">
        <f t="shared" si="14"/>
        <v>0</v>
      </c>
      <c r="AK53" s="206">
        <f t="shared" si="14"/>
        <v>0</v>
      </c>
      <c r="AL53" s="206">
        <f t="shared" si="14"/>
        <v>0</v>
      </c>
      <c r="AM53" s="206">
        <f t="shared" si="14"/>
        <v>0</v>
      </c>
      <c r="AN53" s="206">
        <f t="shared" si="14"/>
        <v>0</v>
      </c>
      <c r="AO53" s="206">
        <f t="shared" si="14"/>
        <v>0</v>
      </c>
      <c r="AP53" s="206">
        <f t="shared" si="14"/>
        <v>0</v>
      </c>
      <c r="AQ53" s="206">
        <f t="shared" si="14"/>
        <v>0</v>
      </c>
      <c r="AR53" s="206">
        <f t="shared" si="14"/>
        <v>0</v>
      </c>
      <c r="AS53" s="206">
        <f t="shared" si="14"/>
        <v>0</v>
      </c>
    </row>
    <row r="54" ht="13.5" outlineLevel="1" thickTop="1">
      <c r="B54" s="207"/>
    </row>
    <row r="55" ht="12.75" outlineLevel="1">
      <c r="B55" s="101"/>
    </row>
    <row r="56" spans="2:45" ht="12.75" outlineLevel="1">
      <c r="B56" s="101"/>
      <c r="D56" s="95" t="str">
        <f>D46</f>
        <v>Construct</v>
      </c>
      <c r="E56" s="95" t="str">
        <f aca="true" t="shared" si="15" ref="E56:AS58">E46</f>
        <v>Construct</v>
      </c>
      <c r="F56" s="95" t="str">
        <f t="shared" si="15"/>
        <v>Construct</v>
      </c>
      <c r="G56" s="95" t="str">
        <f t="shared" si="15"/>
        <v>Construct</v>
      </c>
      <c r="H56" s="95" t="str">
        <f t="shared" si="15"/>
        <v>Construct</v>
      </c>
      <c r="I56" s="95" t="str">
        <f t="shared" si="15"/>
        <v>Construct</v>
      </c>
      <c r="J56" s="95">
        <f t="shared" si="15"/>
      </c>
      <c r="K56" s="95">
        <f t="shared" si="15"/>
      </c>
      <c r="L56" s="95">
        <f t="shared" si="15"/>
      </c>
      <c r="M56" s="11">
        <f t="shared" si="15"/>
      </c>
      <c r="N56" s="11">
        <f t="shared" si="15"/>
      </c>
      <c r="O56" s="11">
        <f t="shared" si="15"/>
      </c>
      <c r="P56" s="11">
        <f t="shared" si="15"/>
      </c>
      <c r="Q56" s="11">
        <f t="shared" si="15"/>
      </c>
      <c r="R56" s="11">
        <f t="shared" si="15"/>
      </c>
      <c r="S56" s="11">
        <f t="shared" si="15"/>
      </c>
      <c r="T56" s="11">
        <f t="shared" si="15"/>
      </c>
      <c r="U56" s="11">
        <f t="shared" si="15"/>
      </c>
      <c r="V56" s="11">
        <f t="shared" si="15"/>
      </c>
      <c r="W56" s="11">
        <f t="shared" si="15"/>
      </c>
      <c r="X56" s="11">
        <f t="shared" si="15"/>
      </c>
      <c r="Y56" s="11">
        <f t="shared" si="15"/>
      </c>
      <c r="Z56" s="11">
        <f t="shared" si="15"/>
      </c>
      <c r="AA56" s="11">
        <f t="shared" si="15"/>
      </c>
      <c r="AB56" s="11">
        <f t="shared" si="15"/>
      </c>
      <c r="AC56" s="11">
        <f t="shared" si="15"/>
      </c>
      <c r="AD56" s="11">
        <f t="shared" si="15"/>
      </c>
      <c r="AE56" s="11">
        <f t="shared" si="15"/>
      </c>
      <c r="AF56" s="11">
        <f t="shared" si="15"/>
      </c>
      <c r="AG56" s="11">
        <f t="shared" si="15"/>
      </c>
      <c r="AH56" s="11">
        <f t="shared" si="15"/>
      </c>
      <c r="AI56" s="11">
        <f t="shared" si="15"/>
      </c>
      <c r="AJ56" s="11">
        <f t="shared" si="15"/>
      </c>
      <c r="AK56" s="11">
        <f t="shared" si="15"/>
      </c>
      <c r="AL56" s="11">
        <f t="shared" si="15"/>
      </c>
      <c r="AM56" s="11">
        <f t="shared" si="15"/>
      </c>
      <c r="AN56" s="11">
        <f t="shared" si="15"/>
      </c>
      <c r="AO56" s="11">
        <f t="shared" si="15"/>
      </c>
      <c r="AP56" s="11">
        <f t="shared" si="15"/>
      </c>
      <c r="AQ56" s="11">
        <f t="shared" si="15"/>
      </c>
      <c r="AR56" s="11">
        <f t="shared" si="15"/>
      </c>
      <c r="AS56" s="11">
        <f t="shared" si="15"/>
      </c>
    </row>
    <row r="57" spans="1:45" ht="12.75" outlineLevel="1">
      <c r="A57" s="9" t="s">
        <v>25</v>
      </c>
      <c r="B57" s="101"/>
      <c r="D57" s="40">
        <f aca="true" t="shared" si="16" ref="D57:S58">D47</f>
        <v>0</v>
      </c>
      <c r="E57" s="40">
        <f t="shared" si="16"/>
        <v>0</v>
      </c>
      <c r="F57" s="40">
        <f t="shared" si="16"/>
        <v>0</v>
      </c>
      <c r="G57" s="40">
        <f t="shared" si="16"/>
        <v>0</v>
      </c>
      <c r="H57" s="40">
        <f t="shared" si="16"/>
        <v>0</v>
      </c>
      <c r="I57" s="40">
        <f t="shared" si="16"/>
        <v>0</v>
      </c>
      <c r="J57" s="40">
        <f t="shared" si="16"/>
        <v>1</v>
      </c>
      <c r="K57" s="40">
        <f t="shared" si="16"/>
        <v>2</v>
      </c>
      <c r="L57" s="40">
        <f t="shared" si="16"/>
        <v>3</v>
      </c>
      <c r="M57" s="40">
        <f t="shared" si="16"/>
        <v>4</v>
      </c>
      <c r="N57" s="40">
        <f t="shared" si="16"/>
        <v>5</v>
      </c>
      <c r="O57" s="40">
        <f t="shared" si="16"/>
        <v>6</v>
      </c>
      <c r="P57" s="40">
        <f t="shared" si="16"/>
        <v>7</v>
      </c>
      <c r="Q57" s="40">
        <f t="shared" si="16"/>
        <v>8</v>
      </c>
      <c r="R57" s="40">
        <f t="shared" si="16"/>
        <v>9</v>
      </c>
      <c r="S57" s="40">
        <f t="shared" si="16"/>
        <v>10</v>
      </c>
      <c r="T57" s="40">
        <f t="shared" si="15"/>
        <v>11</v>
      </c>
      <c r="U57" s="40">
        <f t="shared" si="15"/>
        <v>12</v>
      </c>
      <c r="V57" s="40">
        <f t="shared" si="15"/>
        <v>13</v>
      </c>
      <c r="W57" s="40">
        <f t="shared" si="15"/>
        <v>14</v>
      </c>
      <c r="X57" s="40">
        <f t="shared" si="15"/>
        <v>15</v>
      </c>
      <c r="Y57" s="40">
        <f t="shared" si="15"/>
        <v>16</v>
      </c>
      <c r="Z57" s="40">
        <f t="shared" si="15"/>
        <v>17</v>
      </c>
      <c r="AA57" s="40">
        <f t="shared" si="15"/>
        <v>18</v>
      </c>
      <c r="AB57" s="40">
        <f t="shared" si="15"/>
        <v>19</v>
      </c>
      <c r="AC57" s="40">
        <f t="shared" si="15"/>
        <v>20</v>
      </c>
      <c r="AD57" s="40">
        <f t="shared" si="15"/>
        <v>21</v>
      </c>
      <c r="AE57" s="40">
        <f t="shared" si="15"/>
        <v>22</v>
      </c>
      <c r="AF57" s="40">
        <f t="shared" si="15"/>
        <v>23</v>
      </c>
      <c r="AG57" s="40">
        <f t="shared" si="15"/>
        <v>24</v>
      </c>
      <c r="AH57" s="40">
        <f t="shared" si="15"/>
        <v>25</v>
      </c>
      <c r="AI57" s="40">
        <f t="shared" si="15"/>
        <v>26</v>
      </c>
      <c r="AJ57" s="40">
        <f t="shared" si="15"/>
        <v>27</v>
      </c>
      <c r="AK57" s="40">
        <f t="shared" si="15"/>
        <v>28</v>
      </c>
      <c r="AL57" s="40">
        <f t="shared" si="15"/>
        <v>29</v>
      </c>
      <c r="AM57" s="40">
        <f t="shared" si="15"/>
        <v>30</v>
      </c>
      <c r="AN57" s="40">
        <f t="shared" si="15"/>
        <v>31</v>
      </c>
      <c r="AO57" s="40">
        <f t="shared" si="15"/>
        <v>32</v>
      </c>
      <c r="AP57" s="40">
        <f t="shared" si="15"/>
        <v>33</v>
      </c>
      <c r="AQ57" s="40">
        <f t="shared" si="15"/>
        <v>34</v>
      </c>
      <c r="AR57" s="40">
        <f t="shared" si="15"/>
        <v>35</v>
      </c>
      <c r="AS57" s="40">
        <f t="shared" si="15"/>
        <v>36</v>
      </c>
    </row>
    <row r="58" spans="1:45" ht="12.75" outlineLevel="1">
      <c r="A58" s="158">
        <f>'III. Input Tab'!C114</f>
        <v>0.1</v>
      </c>
      <c r="D58" s="103">
        <f t="shared" si="16"/>
        <v>2011</v>
      </c>
      <c r="E58" s="103">
        <f t="shared" si="15"/>
        <v>2012</v>
      </c>
      <c r="F58" s="103">
        <f t="shared" si="15"/>
        <v>2013</v>
      </c>
      <c r="G58" s="103">
        <f t="shared" si="15"/>
        <v>2014</v>
      </c>
      <c r="H58" s="103">
        <f t="shared" si="15"/>
        <v>2015</v>
      </c>
      <c r="I58" s="103">
        <f t="shared" si="15"/>
        <v>2016</v>
      </c>
      <c r="J58" s="103">
        <f t="shared" si="15"/>
        <v>2017</v>
      </c>
      <c r="K58" s="103">
        <f t="shared" si="15"/>
        <v>2018</v>
      </c>
      <c r="L58" s="103">
        <f t="shared" si="15"/>
        <v>2019</v>
      </c>
      <c r="M58" s="103">
        <f t="shared" si="15"/>
        <v>2020</v>
      </c>
      <c r="N58" s="103">
        <f t="shared" si="15"/>
        <v>2021</v>
      </c>
      <c r="O58" s="103">
        <f t="shared" si="15"/>
        <v>2022</v>
      </c>
      <c r="P58" s="103">
        <f t="shared" si="15"/>
        <v>2023</v>
      </c>
      <c r="Q58" s="103">
        <f t="shared" si="15"/>
        <v>2024</v>
      </c>
      <c r="R58" s="103">
        <f t="shared" si="15"/>
        <v>2025</v>
      </c>
      <c r="S58" s="103">
        <f t="shared" si="15"/>
        <v>2026</v>
      </c>
      <c r="T58" s="103">
        <f t="shared" si="15"/>
        <v>2027</v>
      </c>
      <c r="U58" s="103">
        <f t="shared" si="15"/>
        <v>2028</v>
      </c>
      <c r="V58" s="103">
        <f t="shared" si="15"/>
        <v>2029</v>
      </c>
      <c r="W58" s="103">
        <f t="shared" si="15"/>
        <v>2030</v>
      </c>
      <c r="X58" s="103">
        <f t="shared" si="15"/>
        <v>2031</v>
      </c>
      <c r="Y58" s="103">
        <f t="shared" si="15"/>
        <v>2032</v>
      </c>
      <c r="Z58" s="103">
        <f t="shared" si="15"/>
        <v>2033</v>
      </c>
      <c r="AA58" s="103">
        <f t="shared" si="15"/>
        <v>2034</v>
      </c>
      <c r="AB58" s="103">
        <f t="shared" si="15"/>
        <v>2035</v>
      </c>
      <c r="AC58" s="103">
        <f t="shared" si="15"/>
        <v>2036</v>
      </c>
      <c r="AD58" s="103">
        <f t="shared" si="15"/>
        <v>2037</v>
      </c>
      <c r="AE58" s="103">
        <f t="shared" si="15"/>
        <v>2038</v>
      </c>
      <c r="AF58" s="103">
        <f t="shared" si="15"/>
        <v>2039</v>
      </c>
      <c r="AG58" s="103">
        <f t="shared" si="15"/>
        <v>2040</v>
      </c>
      <c r="AH58" s="103">
        <f t="shared" si="15"/>
        <v>2041</v>
      </c>
      <c r="AI58" s="103">
        <f t="shared" si="15"/>
        <v>2042</v>
      </c>
      <c r="AJ58" s="103">
        <f t="shared" si="15"/>
        <v>2043</v>
      </c>
      <c r="AK58" s="103">
        <f t="shared" si="15"/>
        <v>2044</v>
      </c>
      <c r="AL58" s="103">
        <f t="shared" si="15"/>
        <v>2045</v>
      </c>
      <c r="AM58" s="103">
        <f t="shared" si="15"/>
        <v>2046</v>
      </c>
      <c r="AN58" s="103">
        <f t="shared" si="15"/>
        <v>2047</v>
      </c>
      <c r="AO58" s="103">
        <f t="shared" si="15"/>
        <v>2048</v>
      </c>
      <c r="AP58" s="103">
        <f t="shared" si="15"/>
        <v>2049</v>
      </c>
      <c r="AQ58" s="103">
        <f t="shared" si="15"/>
        <v>2050</v>
      </c>
      <c r="AR58" s="103">
        <f t="shared" si="15"/>
        <v>2051</v>
      </c>
      <c r="AS58" s="103">
        <f t="shared" si="15"/>
        <v>2052</v>
      </c>
    </row>
    <row r="59" spans="2:45" ht="12.75" outlineLevel="1">
      <c r="B59" s="79" t="s">
        <v>208</v>
      </c>
      <c r="D59" s="29">
        <v>0</v>
      </c>
      <c r="E59" s="102">
        <f>+D63</f>
        <v>0</v>
      </c>
      <c r="F59" s="102">
        <f>+E63</f>
        <v>0</v>
      </c>
      <c r="G59" s="102">
        <f>+F63</f>
        <v>0</v>
      </c>
      <c r="H59" s="102">
        <f>+G63</f>
        <v>0</v>
      </c>
      <c r="I59" s="102">
        <f>+H63</f>
        <v>0</v>
      </c>
      <c r="J59" s="102">
        <f>I63</f>
        <v>0</v>
      </c>
      <c r="K59" s="102">
        <f aca="true" t="shared" si="17" ref="K59:AS59">J63</f>
        <v>0</v>
      </c>
      <c r="L59" s="102">
        <f t="shared" si="17"/>
        <v>0</v>
      </c>
      <c r="M59" s="102">
        <f t="shared" si="17"/>
        <v>0</v>
      </c>
      <c r="N59" s="102">
        <f t="shared" si="17"/>
        <v>0</v>
      </c>
      <c r="O59" s="102">
        <f t="shared" si="17"/>
        <v>0</v>
      </c>
      <c r="P59" s="102">
        <f t="shared" si="17"/>
        <v>0</v>
      </c>
      <c r="Q59" s="102">
        <f t="shared" si="17"/>
        <v>0</v>
      </c>
      <c r="R59" s="102">
        <f t="shared" si="17"/>
        <v>0</v>
      </c>
      <c r="S59" s="102">
        <f t="shared" si="17"/>
        <v>0</v>
      </c>
      <c r="T59" s="102">
        <f t="shared" si="17"/>
        <v>0</v>
      </c>
      <c r="U59" s="102">
        <f t="shared" si="17"/>
        <v>0</v>
      </c>
      <c r="V59" s="102">
        <f t="shared" si="17"/>
        <v>0</v>
      </c>
      <c r="W59" s="102">
        <f t="shared" si="17"/>
        <v>0</v>
      </c>
      <c r="X59" s="102">
        <f t="shared" si="17"/>
        <v>0</v>
      </c>
      <c r="Y59" s="102">
        <f t="shared" si="17"/>
        <v>0</v>
      </c>
      <c r="Z59" s="102">
        <f t="shared" si="17"/>
        <v>0</v>
      </c>
      <c r="AA59" s="102">
        <f t="shared" si="17"/>
        <v>0</v>
      </c>
      <c r="AB59" s="102">
        <f t="shared" si="17"/>
        <v>0</v>
      </c>
      <c r="AC59" s="102">
        <f t="shared" si="17"/>
        <v>0</v>
      </c>
      <c r="AD59" s="102">
        <f t="shared" si="17"/>
        <v>0</v>
      </c>
      <c r="AE59" s="102">
        <f t="shared" si="17"/>
        <v>0</v>
      </c>
      <c r="AF59" s="102">
        <f t="shared" si="17"/>
        <v>0</v>
      </c>
      <c r="AG59" s="102">
        <f t="shared" si="17"/>
        <v>0</v>
      </c>
      <c r="AH59" s="102">
        <f t="shared" si="17"/>
        <v>0</v>
      </c>
      <c r="AI59" s="102">
        <f t="shared" si="17"/>
        <v>0</v>
      </c>
      <c r="AJ59" s="102">
        <f t="shared" si="17"/>
        <v>0</v>
      </c>
      <c r="AK59" s="102">
        <f t="shared" si="17"/>
        <v>0</v>
      </c>
      <c r="AL59" s="102">
        <f t="shared" si="17"/>
        <v>0</v>
      </c>
      <c r="AM59" s="102">
        <f t="shared" si="17"/>
        <v>0</v>
      </c>
      <c r="AN59" s="102">
        <f t="shared" si="17"/>
        <v>0</v>
      </c>
      <c r="AO59" s="102">
        <f t="shared" si="17"/>
        <v>0</v>
      </c>
      <c r="AP59" s="102">
        <f t="shared" si="17"/>
        <v>0</v>
      </c>
      <c r="AQ59" s="102">
        <f t="shared" si="17"/>
        <v>0</v>
      </c>
      <c r="AR59" s="102">
        <f t="shared" si="17"/>
        <v>0</v>
      </c>
      <c r="AS59" s="102">
        <f t="shared" si="17"/>
        <v>0</v>
      </c>
    </row>
    <row r="60" spans="2:45" ht="12.75" outlineLevel="1">
      <c r="B60" s="79" t="s">
        <v>11</v>
      </c>
      <c r="D60" s="102">
        <f>IF(D58='III. Input Tab'!$E$10,'III. Input Tab'!$M$132,0)</f>
        <v>0</v>
      </c>
      <c r="E60" s="102">
        <f>IF(E58='III. Input Tab'!$E$10,'III. Input Tab'!$M$132,0)</f>
        <v>0</v>
      </c>
      <c r="F60" s="102">
        <f>IF(F58='III. Input Tab'!$E$10,'III. Input Tab'!$M$132,0)</f>
        <v>0</v>
      </c>
      <c r="G60" s="102">
        <f>IF(G58='III. Input Tab'!$E$10,'III. Input Tab'!$M$132,0)</f>
        <v>0</v>
      </c>
      <c r="H60" s="102">
        <f>IF(H58='III. Input Tab'!$E$10,'III. Input Tab'!$M$132,0)</f>
        <v>0</v>
      </c>
      <c r="I60" s="102">
        <f>IF(I58='III. Input Tab'!$E$10,'III. Input Tab'!$M$132,0)</f>
        <v>0</v>
      </c>
      <c r="J60" s="102">
        <f>IF(J58='III. Input Tab'!$E$10,'III. Input Tab'!$M$132,0)</f>
        <v>0</v>
      </c>
      <c r="K60" s="102">
        <f>IF(K58='III. Input Tab'!$E$10,'III. Input Tab'!$M$132,0)</f>
        <v>0</v>
      </c>
      <c r="L60" s="102">
        <f>IF(L58='III. Input Tab'!$E$10,'III. Input Tab'!$M$132,0)</f>
        <v>0</v>
      </c>
      <c r="M60" s="102">
        <f>IF(M58='III. Input Tab'!$E$10,'III. Input Tab'!$M$132,0)</f>
        <v>0</v>
      </c>
      <c r="N60" s="102">
        <f>IF(N58='III. Input Tab'!$E$10,'III. Input Tab'!$M$132,0)</f>
        <v>0</v>
      </c>
      <c r="O60" s="102">
        <f>IF(O58='III. Input Tab'!$E$10,'III. Input Tab'!$M$132,0)</f>
        <v>0</v>
      </c>
      <c r="P60" s="102">
        <f>IF(P58='III. Input Tab'!$E$10,'III. Input Tab'!$M$132,0)</f>
        <v>0</v>
      </c>
      <c r="Q60" s="102">
        <f>IF(Q58='III. Input Tab'!$E$10,'III. Input Tab'!$M$132,0)</f>
        <v>0</v>
      </c>
      <c r="R60" s="102">
        <f>IF(R58='III. Input Tab'!$E$10,'III. Input Tab'!$M$132,0)</f>
        <v>0</v>
      </c>
      <c r="S60" s="102">
        <f>IF(S58='III. Input Tab'!$E$10,'III. Input Tab'!$M$132,0)</f>
        <v>0</v>
      </c>
      <c r="T60" s="102">
        <f>IF(T58='III. Input Tab'!$E$10,'III. Input Tab'!$M$132,0)</f>
        <v>0</v>
      </c>
      <c r="U60" s="102">
        <f>IF(U58='III. Input Tab'!$E$10,'III. Input Tab'!$M$132,0)</f>
        <v>0</v>
      </c>
      <c r="V60" s="102">
        <f>IF(V58='III. Input Tab'!$E$10,'III. Input Tab'!$M$132,0)</f>
        <v>0</v>
      </c>
      <c r="W60" s="102">
        <f>IF(W58='III. Input Tab'!$E$10,'III. Input Tab'!$M$132,0)</f>
        <v>0</v>
      </c>
      <c r="X60" s="102">
        <f>IF(X58='III. Input Tab'!$E$10,'III. Input Tab'!$M$132,0)</f>
        <v>0</v>
      </c>
      <c r="Y60" s="102">
        <f>IF(Y58='III. Input Tab'!$E$10,'III. Input Tab'!$M$132,0)</f>
        <v>0</v>
      </c>
      <c r="Z60" s="102">
        <f>IF(Z58='III. Input Tab'!$E$10,'III. Input Tab'!$M$132,0)</f>
        <v>0</v>
      </c>
      <c r="AA60" s="102">
        <f>IF(AA58='III. Input Tab'!$E$10,'III. Input Tab'!$M$132,0)</f>
        <v>0</v>
      </c>
      <c r="AB60" s="102">
        <f>IF(AB58='III. Input Tab'!$E$10,'III. Input Tab'!$M$132,0)</f>
        <v>0</v>
      </c>
      <c r="AC60" s="102">
        <f>IF(AC58='III. Input Tab'!$E$10,'III. Input Tab'!$M$132,0)</f>
        <v>0</v>
      </c>
      <c r="AD60" s="102">
        <f>IF(AD58='III. Input Tab'!$E$10,'III. Input Tab'!$M$132,0)</f>
        <v>0</v>
      </c>
      <c r="AE60" s="102">
        <f>IF(AE58='III. Input Tab'!$E$10,'III. Input Tab'!$M$132,0)</f>
        <v>0</v>
      </c>
      <c r="AF60" s="102">
        <f>IF(AF58='III. Input Tab'!$E$10,'III. Input Tab'!$M$132,0)</f>
        <v>0</v>
      </c>
      <c r="AG60" s="102">
        <f>IF(AG58='III. Input Tab'!$E$10,'III. Input Tab'!$M$132,0)</f>
        <v>0</v>
      </c>
      <c r="AH60" s="102">
        <f>IF(AH58='III. Input Tab'!$E$10,'III. Input Tab'!$M$132,0)</f>
        <v>0</v>
      </c>
      <c r="AI60" s="102">
        <f>IF(AI58='III. Input Tab'!$E$10,'III. Input Tab'!$M$132,0)</f>
        <v>0</v>
      </c>
      <c r="AJ60" s="102">
        <f>IF(AJ58='III. Input Tab'!$E$10,'III. Input Tab'!$M$132,0)</f>
        <v>0</v>
      </c>
      <c r="AK60" s="102">
        <f>IF(AK58='III. Input Tab'!$E$10,'III. Input Tab'!$M$132,0)</f>
        <v>0</v>
      </c>
      <c r="AL60" s="102">
        <f>IF(AL58='III. Input Tab'!$E$10,'III. Input Tab'!$M$132,0)</f>
        <v>0</v>
      </c>
      <c r="AM60" s="102">
        <f>IF(AM58='III. Input Tab'!$E$10,'III. Input Tab'!$M$132,0)</f>
        <v>0</v>
      </c>
      <c r="AN60" s="102">
        <f>IF(AN58='III. Input Tab'!$E$10,'III. Input Tab'!$M$132,0)</f>
        <v>0</v>
      </c>
      <c r="AO60" s="102">
        <f>IF(AO58='III. Input Tab'!$E$10,'III. Input Tab'!$M$132,0)</f>
        <v>0</v>
      </c>
      <c r="AP60" s="102">
        <f>IF(AP58='III. Input Tab'!$E$10,'III. Input Tab'!$M$132,0)</f>
        <v>0</v>
      </c>
      <c r="AQ60" s="102">
        <f>IF(AQ58='III. Input Tab'!$E$10,'III. Input Tab'!$M$132,0)</f>
        <v>0</v>
      </c>
      <c r="AR60" s="102">
        <f>IF(AR58='III. Input Tab'!$E$10,'III. Input Tab'!$M$132,0)</f>
        <v>0</v>
      </c>
      <c r="AS60" s="102">
        <f>IF(AS58='III. Input Tab'!$E$10,'III. Input Tab'!$M$132,0)</f>
        <v>0</v>
      </c>
    </row>
    <row r="61" spans="2:45" ht="12.75" outlineLevel="1">
      <c r="B61" s="79" t="s">
        <v>75</v>
      </c>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c r="AO61" s="102"/>
      <c r="AP61" s="102"/>
      <c r="AQ61" s="102"/>
      <c r="AR61" s="102"/>
      <c r="AS61" s="102"/>
    </row>
    <row r="62" spans="2:45" ht="12.75" outlineLevel="1">
      <c r="B62" s="79" t="s">
        <v>21</v>
      </c>
      <c r="D62" s="102">
        <f>IF(D57&lt;='III. Input Tab'!$C$13,+D59*$A$58+D60*$A$58*$A$37,IF('VI. Tax Shedule'!D57&gt;'III. Input Tab'!$C$13,'VI. Tax Shedule'!D59,0))</f>
        <v>0</v>
      </c>
      <c r="E62" s="102">
        <f>IF(E57&lt;='III. Input Tab'!$C$13,+E59*$A$58+E60*$A$58*$A$37,IF('VI. Tax Shedule'!E57&gt;'III. Input Tab'!$C$13,'VI. Tax Shedule'!E59,0))</f>
        <v>0</v>
      </c>
      <c r="F62" s="102">
        <f>IF(F57&lt;='III. Input Tab'!$C$13,+F59*$A$58+F60*$A$58*$A$37,IF('VI. Tax Shedule'!F57&gt;'III. Input Tab'!$C$13,'VI. Tax Shedule'!F59,0))</f>
        <v>0</v>
      </c>
      <c r="G62" s="102">
        <f>IF(G57&lt;='III. Input Tab'!$C$13,+G59*$A$58+G60*$A$58*$A$37,IF('VI. Tax Shedule'!G57&gt;'III. Input Tab'!$C$13,'VI. Tax Shedule'!G59,0))</f>
        <v>0</v>
      </c>
      <c r="H62" s="102">
        <f>IF(H57&lt;='III. Input Tab'!$C$13,+H59*$A$58+H60*$A$58*$A$37,IF('VI. Tax Shedule'!H57&gt;'III. Input Tab'!$C$13,'VI. Tax Shedule'!H59,0))</f>
        <v>0</v>
      </c>
      <c r="I62" s="102">
        <f>IF(I57&lt;='III. Input Tab'!$C$13,+I59*$A$58+I60*$A$58*$A$37,IF('VI. Tax Shedule'!I57&gt;'III. Input Tab'!$C$13,'VI. Tax Shedule'!I59,0))</f>
        <v>0</v>
      </c>
      <c r="J62" s="102">
        <f>IF(J57&lt;='III. Input Tab'!$C$13,+J59*$A$58+J60*$A$58*$A$37,IF('VI. Tax Shedule'!J57&gt;'III. Input Tab'!$C$13,'VI. Tax Shedule'!J59,0))</f>
        <v>0</v>
      </c>
      <c r="K62" s="102">
        <f>IF(K57&lt;='III. Input Tab'!$C$13,+K59*$A$58+K60*$A$58*$A$37,IF('VI. Tax Shedule'!K57&gt;'III. Input Tab'!$C$13,'VI. Tax Shedule'!K59,0))</f>
        <v>0</v>
      </c>
      <c r="L62" s="102">
        <f>IF(L57&lt;='III. Input Tab'!$C$13,+L59*$A$58+L60*$A$58*$A$37,IF('VI. Tax Shedule'!L57&gt;'III. Input Tab'!$C$13,'VI. Tax Shedule'!L59,0))</f>
        <v>0</v>
      </c>
      <c r="M62" s="102">
        <f>IF(M57&lt;='III. Input Tab'!$C$13,+M59*$A$58+M60*$A$58*$A$37,IF('VI. Tax Shedule'!M57&gt;'III. Input Tab'!$C$13,'VI. Tax Shedule'!M59,0))</f>
        <v>0</v>
      </c>
      <c r="N62" s="102">
        <f>IF(N57&lt;='III. Input Tab'!$C$13,+N59*$A$58+N60*$A$58*$A$37,IF('VI. Tax Shedule'!N57&gt;'III. Input Tab'!$C$13,'VI. Tax Shedule'!N59,0))</f>
        <v>0</v>
      </c>
      <c r="O62" s="102">
        <f>IF(O57&lt;='III. Input Tab'!$C$13,+O59*$A$58+O60*$A$58*$A$37,IF('VI. Tax Shedule'!O57&gt;'III. Input Tab'!$C$13,'VI. Tax Shedule'!O59,0))</f>
        <v>0</v>
      </c>
      <c r="P62" s="102">
        <f>IF(P57&lt;='III. Input Tab'!$C$13,+P59*$A$58+P60*$A$58*$A$37,IF('VI. Tax Shedule'!P57&gt;'III. Input Tab'!$C$13,'VI. Tax Shedule'!P59,0))</f>
        <v>0</v>
      </c>
      <c r="Q62" s="102">
        <f>IF(Q57&lt;='III. Input Tab'!$C$13,+Q59*$A$58+Q60*$A$58*$A$37,IF('VI. Tax Shedule'!Q57&gt;'III. Input Tab'!$C$13,'VI. Tax Shedule'!Q59,0))</f>
        <v>0</v>
      </c>
      <c r="R62" s="102">
        <f>IF(R57&lt;='III. Input Tab'!$C$13,+R59*$A$58+R60*$A$58*$A$37,IF('VI. Tax Shedule'!R57&gt;'III. Input Tab'!$C$13,'VI. Tax Shedule'!R59,0))</f>
        <v>0</v>
      </c>
      <c r="S62" s="102">
        <f>IF(S57&lt;='III. Input Tab'!$C$13,+S59*$A$58+S60*$A$58*$A$37,IF('VI. Tax Shedule'!S57&gt;'III. Input Tab'!$C$13,'VI. Tax Shedule'!S59,0))</f>
        <v>0</v>
      </c>
      <c r="T62" s="102">
        <f>IF(T57&lt;='III. Input Tab'!$C$13,+T59*$A$58+T60*$A$58*$A$37,IF('VI. Tax Shedule'!T57&gt;'III. Input Tab'!$C$13,'VI. Tax Shedule'!T59,0))</f>
        <v>0</v>
      </c>
      <c r="U62" s="102">
        <f>IF(U57&lt;='III. Input Tab'!$C$13,+U59*$A$58+U60*$A$58*$A$37,IF('VI. Tax Shedule'!U57&gt;'III. Input Tab'!$C$13,'VI. Tax Shedule'!U59,0))</f>
        <v>0</v>
      </c>
      <c r="V62" s="102">
        <f>IF(V57&lt;='III. Input Tab'!$C$13,+V59*$A$58+V60*$A$58*$A$37,IF('VI. Tax Shedule'!V57&gt;'III. Input Tab'!$C$13,'VI. Tax Shedule'!V59,0))</f>
        <v>0</v>
      </c>
      <c r="W62" s="102">
        <f>IF(W57&lt;='III. Input Tab'!$C$13,+W59*$A$58+W60*$A$58*$A$37,IF('VI. Tax Shedule'!W57&gt;'III. Input Tab'!$C$13,'VI. Tax Shedule'!W59,0))</f>
        <v>0</v>
      </c>
      <c r="X62" s="102">
        <f>IF(X57&lt;='III. Input Tab'!$C$13,+X59*$A$58+X60*$A$58*$A$37,IF('VI. Tax Shedule'!X57&gt;'III. Input Tab'!$C$13,'VI. Tax Shedule'!X59,0))</f>
        <v>0</v>
      </c>
      <c r="Y62" s="102">
        <f>IF(Y57&lt;='III. Input Tab'!$C$13,+Y59*$A$58+Y60*$A$58*$A$37,IF('VI. Tax Shedule'!Y57&gt;'III. Input Tab'!$C$13,'VI. Tax Shedule'!Y59,0))</f>
        <v>0</v>
      </c>
      <c r="Z62" s="102">
        <f>IF(Z57&lt;='III. Input Tab'!$C$13,+Z59*$A$58+Z60*$A$58*$A$37,IF('VI. Tax Shedule'!Z57&gt;'III. Input Tab'!$C$13,'VI. Tax Shedule'!Z59,0))</f>
        <v>0</v>
      </c>
      <c r="AA62" s="102">
        <f>IF(AA57&lt;='III. Input Tab'!$C$13,+AA59*$A$58+AA60*$A$58*$A$37,IF('VI. Tax Shedule'!AA57&gt;'III. Input Tab'!$C$13,'VI. Tax Shedule'!AA59,0))</f>
        <v>0</v>
      </c>
      <c r="AB62" s="102">
        <f>IF(AB57&lt;='III. Input Tab'!$C$13,+AB59*$A$58+AB60*$A$58*$A$37,IF('VI. Tax Shedule'!AB57&gt;'III. Input Tab'!$C$13,'VI. Tax Shedule'!AB59,0))</f>
        <v>0</v>
      </c>
      <c r="AC62" s="102">
        <f>IF(AC57&lt;='III. Input Tab'!$C$13,+AC59*$A$58+AC60*$A$58*$A$37,IF('VI. Tax Shedule'!AC57&gt;'III. Input Tab'!$C$13,'VI. Tax Shedule'!AC59,0))</f>
        <v>0</v>
      </c>
      <c r="AD62" s="102">
        <f>IF(AD57&lt;='III. Input Tab'!$C$13,+AD59*$A$58+AD60*$A$58*$A$37,IF('VI. Tax Shedule'!AD57&gt;'III. Input Tab'!$C$13,'VI. Tax Shedule'!AD59,0))</f>
        <v>0</v>
      </c>
      <c r="AE62" s="102">
        <f>IF(AE57&lt;='III. Input Tab'!$C$13,+AE59*$A$58+AE60*$A$58*$A$37,IF('VI. Tax Shedule'!AE57&gt;'III. Input Tab'!$C$13,'VI. Tax Shedule'!AE59,0))</f>
        <v>0</v>
      </c>
      <c r="AF62" s="102">
        <f>IF(AF57&lt;='III. Input Tab'!$C$13,+AF59*$A$58+AF60*$A$58*$A$37,IF('VI. Tax Shedule'!AF57&gt;'III. Input Tab'!$C$13,'VI. Tax Shedule'!AF59,0))</f>
        <v>0</v>
      </c>
      <c r="AG62" s="102">
        <f>IF(AG57&lt;='III. Input Tab'!$C$13,+AG59*$A$58+AG60*$A$58*$A$37,IF('VI. Tax Shedule'!AG57&gt;'III. Input Tab'!$C$13,'VI. Tax Shedule'!AG59,0))</f>
        <v>0</v>
      </c>
      <c r="AH62" s="102">
        <f>IF(AH57&lt;='III. Input Tab'!$C$13,+AH59*$A$58+AH60*$A$58*$A$37,IF('VI. Tax Shedule'!AH57&gt;'III. Input Tab'!$C$13,'VI. Tax Shedule'!AH59,0))</f>
        <v>0</v>
      </c>
      <c r="AI62" s="102">
        <f>IF(AI57&lt;='III. Input Tab'!$C$13,+AI59*$A$58+AI60*$A$58*$A$37,IF('VI. Tax Shedule'!AI57&gt;'III. Input Tab'!$C$13,'VI. Tax Shedule'!AI59,0))</f>
        <v>0</v>
      </c>
      <c r="AJ62" s="102">
        <f>IF(AJ57&lt;='III. Input Tab'!$C$13,+AJ59*$A$58+AJ60*$A$58*$A$37,IF('VI. Tax Shedule'!AJ57&gt;'III. Input Tab'!$C$13,'VI. Tax Shedule'!AJ59,0))</f>
        <v>0</v>
      </c>
      <c r="AK62" s="102">
        <f>IF(AK57&lt;='III. Input Tab'!$C$13,+AK59*$A$58+AK60*$A$58*$A$37,IF('VI. Tax Shedule'!AK57&gt;'III. Input Tab'!$C$13,'VI. Tax Shedule'!AK59,0))</f>
        <v>0</v>
      </c>
      <c r="AL62" s="102">
        <f>IF(AL57&lt;='III. Input Tab'!$C$13,+AL59*$A$58+AL60*$A$58*$A$37,IF('VI. Tax Shedule'!AL57&gt;'III. Input Tab'!$C$13,'VI. Tax Shedule'!AL59,0))</f>
        <v>0</v>
      </c>
      <c r="AM62" s="102">
        <f>IF(AM57&lt;='III. Input Tab'!$C$13,+AM59*$A$58+AM60*$A$58*$A$37,IF('VI. Tax Shedule'!AM57&gt;'III. Input Tab'!$C$13,'VI. Tax Shedule'!AM59,0))</f>
        <v>0</v>
      </c>
      <c r="AN62" s="102">
        <f>IF(AN57&lt;='III. Input Tab'!$C$13,+AN59*$A$58+AN60*$A$58*$A$37,IF('VI. Tax Shedule'!AN57&gt;'III. Input Tab'!$C$13,'VI. Tax Shedule'!AN59,0))</f>
        <v>0</v>
      </c>
      <c r="AO62" s="102">
        <f>IF(AO57&lt;='III. Input Tab'!$C$13,+AO59*$A$58+AO60*$A$58*$A$37,IF('VI. Tax Shedule'!AO57&gt;'III. Input Tab'!$C$13,'VI. Tax Shedule'!AO59,0))</f>
        <v>0</v>
      </c>
      <c r="AP62" s="102">
        <f>IF(AP57&lt;='III. Input Tab'!$C$13,+AP59*$A$58+AP60*$A$58*$A$37,IF('VI. Tax Shedule'!AP57&gt;'III. Input Tab'!$C$13,'VI. Tax Shedule'!AP59,0))</f>
        <v>0</v>
      </c>
      <c r="AQ62" s="102">
        <f>IF(AQ57&lt;='III. Input Tab'!$C$13,+AQ59*$A$58+AQ60*$A$58*$A$37,IF('VI. Tax Shedule'!AQ57&gt;'III. Input Tab'!$C$13,'VI. Tax Shedule'!AQ59,0))</f>
        <v>0</v>
      </c>
      <c r="AR62" s="102">
        <f>IF(AR57&lt;='III. Input Tab'!$C$13,+AR59*$A$58+AR60*$A$58*$A$37,IF('VI. Tax Shedule'!AR57&gt;'III. Input Tab'!$C$13,'VI. Tax Shedule'!AR59,0))</f>
        <v>0</v>
      </c>
      <c r="AS62" s="102">
        <f>IF(AS57&lt;='III. Input Tab'!$C$13,+AS59*$A$58+AS60*$A$58*$A$37,IF('VI. Tax Shedule'!AS57&gt;'III. Input Tab'!$C$13,'VI. Tax Shedule'!AS59,0))</f>
        <v>0</v>
      </c>
    </row>
    <row r="63" spans="2:45" ht="13.5" outlineLevel="1" thickBot="1">
      <c r="B63" s="79" t="s">
        <v>76</v>
      </c>
      <c r="D63" s="206">
        <f>+D59+D60-D61-D62</f>
        <v>0</v>
      </c>
      <c r="E63" s="206">
        <f aca="true" t="shared" si="18" ref="E63:AS63">+E59+E60-E61-E62</f>
        <v>0</v>
      </c>
      <c r="F63" s="206">
        <f t="shared" si="18"/>
        <v>0</v>
      </c>
      <c r="G63" s="206">
        <f t="shared" si="18"/>
        <v>0</v>
      </c>
      <c r="H63" s="206">
        <f t="shared" si="18"/>
        <v>0</v>
      </c>
      <c r="I63" s="206">
        <f t="shared" si="18"/>
        <v>0</v>
      </c>
      <c r="J63" s="206">
        <f t="shared" si="18"/>
        <v>0</v>
      </c>
      <c r="K63" s="206">
        <f t="shared" si="18"/>
        <v>0</v>
      </c>
      <c r="L63" s="206">
        <f t="shared" si="18"/>
        <v>0</v>
      </c>
      <c r="M63" s="206">
        <f t="shared" si="18"/>
        <v>0</v>
      </c>
      <c r="N63" s="206">
        <f t="shared" si="18"/>
        <v>0</v>
      </c>
      <c r="O63" s="206">
        <f t="shared" si="18"/>
        <v>0</v>
      </c>
      <c r="P63" s="206">
        <f t="shared" si="18"/>
        <v>0</v>
      </c>
      <c r="Q63" s="206">
        <f t="shared" si="18"/>
        <v>0</v>
      </c>
      <c r="R63" s="206">
        <f t="shared" si="18"/>
        <v>0</v>
      </c>
      <c r="S63" s="206">
        <f t="shared" si="18"/>
        <v>0</v>
      </c>
      <c r="T63" s="206">
        <f t="shared" si="18"/>
        <v>0</v>
      </c>
      <c r="U63" s="206">
        <f t="shared" si="18"/>
        <v>0</v>
      </c>
      <c r="V63" s="206">
        <f t="shared" si="18"/>
        <v>0</v>
      </c>
      <c r="W63" s="206">
        <f t="shared" si="18"/>
        <v>0</v>
      </c>
      <c r="X63" s="206">
        <f t="shared" si="18"/>
        <v>0</v>
      </c>
      <c r="Y63" s="206">
        <f t="shared" si="18"/>
        <v>0</v>
      </c>
      <c r="Z63" s="206">
        <f t="shared" si="18"/>
        <v>0</v>
      </c>
      <c r="AA63" s="206">
        <f t="shared" si="18"/>
        <v>0</v>
      </c>
      <c r="AB63" s="206">
        <f t="shared" si="18"/>
        <v>0</v>
      </c>
      <c r="AC63" s="206">
        <f t="shared" si="18"/>
        <v>0</v>
      </c>
      <c r="AD63" s="206">
        <f t="shared" si="18"/>
        <v>0</v>
      </c>
      <c r="AE63" s="206">
        <f t="shared" si="18"/>
        <v>0</v>
      </c>
      <c r="AF63" s="206">
        <f t="shared" si="18"/>
        <v>0</v>
      </c>
      <c r="AG63" s="206">
        <f t="shared" si="18"/>
        <v>0</v>
      </c>
      <c r="AH63" s="206">
        <f t="shared" si="18"/>
        <v>0</v>
      </c>
      <c r="AI63" s="206">
        <f t="shared" si="18"/>
        <v>0</v>
      </c>
      <c r="AJ63" s="206">
        <f t="shared" si="18"/>
        <v>0</v>
      </c>
      <c r="AK63" s="206">
        <f t="shared" si="18"/>
        <v>0</v>
      </c>
      <c r="AL63" s="206">
        <f t="shared" si="18"/>
        <v>0</v>
      </c>
      <c r="AM63" s="206">
        <f t="shared" si="18"/>
        <v>0</v>
      </c>
      <c r="AN63" s="206">
        <f t="shared" si="18"/>
        <v>0</v>
      </c>
      <c r="AO63" s="206">
        <f t="shared" si="18"/>
        <v>0</v>
      </c>
      <c r="AP63" s="206">
        <f t="shared" si="18"/>
        <v>0</v>
      </c>
      <c r="AQ63" s="206">
        <f t="shared" si="18"/>
        <v>0</v>
      </c>
      <c r="AR63" s="206">
        <f t="shared" si="18"/>
        <v>0</v>
      </c>
      <c r="AS63" s="206">
        <f t="shared" si="18"/>
        <v>0</v>
      </c>
    </row>
    <row r="64" ht="13.5" outlineLevel="1" thickTop="1">
      <c r="B64" s="101"/>
    </row>
    <row r="65" spans="2:45" ht="12.75" outlineLevel="1">
      <c r="B65" s="101"/>
      <c r="D65" s="95" t="str">
        <f>D46</f>
        <v>Construct</v>
      </c>
      <c r="E65" s="95" t="str">
        <f aca="true" t="shared" si="19" ref="E65:AS67">E46</f>
        <v>Construct</v>
      </c>
      <c r="F65" s="95" t="str">
        <f t="shared" si="19"/>
        <v>Construct</v>
      </c>
      <c r="G65" s="95" t="str">
        <f t="shared" si="19"/>
        <v>Construct</v>
      </c>
      <c r="H65" s="95" t="str">
        <f t="shared" si="19"/>
        <v>Construct</v>
      </c>
      <c r="I65" s="95" t="str">
        <f t="shared" si="19"/>
        <v>Construct</v>
      </c>
      <c r="J65" s="95">
        <f t="shared" si="19"/>
      </c>
      <c r="K65" s="95">
        <f t="shared" si="19"/>
      </c>
      <c r="L65" s="95">
        <f t="shared" si="19"/>
      </c>
      <c r="M65" s="11">
        <f t="shared" si="19"/>
      </c>
      <c r="N65" s="11">
        <f t="shared" si="19"/>
      </c>
      <c r="O65" s="11">
        <f t="shared" si="19"/>
      </c>
      <c r="P65" s="11">
        <f t="shared" si="19"/>
      </c>
      <c r="Q65" s="11">
        <f t="shared" si="19"/>
      </c>
      <c r="R65" s="11">
        <f t="shared" si="19"/>
      </c>
      <c r="S65" s="11">
        <f t="shared" si="19"/>
      </c>
      <c r="T65" s="11">
        <f t="shared" si="19"/>
      </c>
      <c r="U65" s="11">
        <f t="shared" si="19"/>
      </c>
      <c r="V65" s="11">
        <f t="shared" si="19"/>
      </c>
      <c r="W65" s="11">
        <f t="shared" si="19"/>
      </c>
      <c r="X65" s="11">
        <f t="shared" si="19"/>
      </c>
      <c r="Y65" s="11">
        <f t="shared" si="19"/>
      </c>
      <c r="Z65" s="11">
        <f t="shared" si="19"/>
      </c>
      <c r="AA65" s="11">
        <f t="shared" si="19"/>
      </c>
      <c r="AB65" s="11">
        <f t="shared" si="19"/>
      </c>
      <c r="AC65" s="11">
        <f t="shared" si="19"/>
      </c>
      <c r="AD65" s="11">
        <f t="shared" si="19"/>
      </c>
      <c r="AE65" s="11">
        <f t="shared" si="19"/>
      </c>
      <c r="AF65" s="11">
        <f t="shared" si="19"/>
      </c>
      <c r="AG65" s="11">
        <f t="shared" si="19"/>
      </c>
      <c r="AH65" s="11">
        <f t="shared" si="19"/>
      </c>
      <c r="AI65" s="11">
        <f t="shared" si="19"/>
      </c>
      <c r="AJ65" s="11">
        <f t="shared" si="19"/>
      </c>
      <c r="AK65" s="11">
        <f t="shared" si="19"/>
      </c>
      <c r="AL65" s="11">
        <f t="shared" si="19"/>
      </c>
      <c r="AM65" s="11">
        <f t="shared" si="19"/>
      </c>
      <c r="AN65" s="11">
        <f t="shared" si="19"/>
      </c>
      <c r="AO65" s="11">
        <f t="shared" si="19"/>
      </c>
      <c r="AP65" s="11">
        <f t="shared" si="19"/>
      </c>
      <c r="AQ65" s="11">
        <f t="shared" si="19"/>
      </c>
      <c r="AR65" s="11">
        <f t="shared" si="19"/>
      </c>
      <c r="AS65" s="11">
        <f t="shared" si="19"/>
      </c>
    </row>
    <row r="66" spans="1:45" ht="12.75" outlineLevel="1">
      <c r="A66" s="9" t="s">
        <v>25</v>
      </c>
      <c r="B66" s="101"/>
      <c r="D66" s="40">
        <f aca="true" t="shared" si="20" ref="D66:S67">D47</f>
        <v>0</v>
      </c>
      <c r="E66" s="40">
        <f t="shared" si="20"/>
        <v>0</v>
      </c>
      <c r="F66" s="40">
        <f t="shared" si="20"/>
        <v>0</v>
      </c>
      <c r="G66" s="40">
        <f t="shared" si="20"/>
        <v>0</v>
      </c>
      <c r="H66" s="40">
        <f t="shared" si="20"/>
        <v>0</v>
      </c>
      <c r="I66" s="40">
        <f t="shared" si="20"/>
        <v>0</v>
      </c>
      <c r="J66" s="40">
        <f t="shared" si="20"/>
        <v>1</v>
      </c>
      <c r="K66" s="40">
        <f t="shared" si="20"/>
        <v>2</v>
      </c>
      <c r="L66" s="40">
        <f t="shared" si="20"/>
        <v>3</v>
      </c>
      <c r="M66" s="40">
        <f t="shared" si="20"/>
        <v>4</v>
      </c>
      <c r="N66" s="40">
        <f t="shared" si="20"/>
        <v>5</v>
      </c>
      <c r="O66" s="40">
        <f t="shared" si="20"/>
        <v>6</v>
      </c>
      <c r="P66" s="40">
        <f t="shared" si="20"/>
        <v>7</v>
      </c>
      <c r="Q66" s="40">
        <f t="shared" si="20"/>
        <v>8</v>
      </c>
      <c r="R66" s="40">
        <f t="shared" si="20"/>
        <v>9</v>
      </c>
      <c r="S66" s="40">
        <f t="shared" si="20"/>
        <v>10</v>
      </c>
      <c r="T66" s="40">
        <f t="shared" si="19"/>
        <v>11</v>
      </c>
      <c r="U66" s="40">
        <f t="shared" si="19"/>
        <v>12</v>
      </c>
      <c r="V66" s="40">
        <f t="shared" si="19"/>
        <v>13</v>
      </c>
      <c r="W66" s="40">
        <f t="shared" si="19"/>
        <v>14</v>
      </c>
      <c r="X66" s="40">
        <f t="shared" si="19"/>
        <v>15</v>
      </c>
      <c r="Y66" s="40">
        <f t="shared" si="19"/>
        <v>16</v>
      </c>
      <c r="Z66" s="40">
        <f t="shared" si="19"/>
        <v>17</v>
      </c>
      <c r="AA66" s="40">
        <f t="shared" si="19"/>
        <v>18</v>
      </c>
      <c r="AB66" s="40">
        <f t="shared" si="19"/>
        <v>19</v>
      </c>
      <c r="AC66" s="40">
        <f t="shared" si="19"/>
        <v>20</v>
      </c>
      <c r="AD66" s="40">
        <f t="shared" si="19"/>
        <v>21</v>
      </c>
      <c r="AE66" s="40">
        <f t="shared" si="19"/>
        <v>22</v>
      </c>
      <c r="AF66" s="40">
        <f t="shared" si="19"/>
        <v>23</v>
      </c>
      <c r="AG66" s="40">
        <f t="shared" si="19"/>
        <v>24</v>
      </c>
      <c r="AH66" s="40">
        <f t="shared" si="19"/>
        <v>25</v>
      </c>
      <c r="AI66" s="40">
        <f t="shared" si="19"/>
        <v>26</v>
      </c>
      <c r="AJ66" s="40">
        <f t="shared" si="19"/>
        <v>27</v>
      </c>
      <c r="AK66" s="40">
        <f t="shared" si="19"/>
        <v>28</v>
      </c>
      <c r="AL66" s="40">
        <f t="shared" si="19"/>
        <v>29</v>
      </c>
      <c r="AM66" s="40">
        <f t="shared" si="19"/>
        <v>30</v>
      </c>
      <c r="AN66" s="40">
        <f t="shared" si="19"/>
        <v>31</v>
      </c>
      <c r="AO66" s="40">
        <f t="shared" si="19"/>
        <v>32</v>
      </c>
      <c r="AP66" s="40">
        <f t="shared" si="19"/>
        <v>33</v>
      </c>
      <c r="AQ66" s="40">
        <f t="shared" si="19"/>
        <v>34</v>
      </c>
      <c r="AR66" s="40">
        <f t="shared" si="19"/>
        <v>35</v>
      </c>
      <c r="AS66" s="40">
        <f t="shared" si="19"/>
        <v>36</v>
      </c>
    </row>
    <row r="67" spans="1:45" ht="12.75" outlineLevel="1">
      <c r="A67" s="158">
        <f>'III. Input Tab'!C137</f>
        <v>0.2</v>
      </c>
      <c r="D67" s="103">
        <f t="shared" si="20"/>
        <v>2011</v>
      </c>
      <c r="E67" s="103">
        <f t="shared" si="19"/>
        <v>2012</v>
      </c>
      <c r="F67" s="103">
        <f t="shared" si="19"/>
        <v>2013</v>
      </c>
      <c r="G67" s="103">
        <f t="shared" si="19"/>
        <v>2014</v>
      </c>
      <c r="H67" s="103">
        <f t="shared" si="19"/>
        <v>2015</v>
      </c>
      <c r="I67" s="103">
        <f t="shared" si="19"/>
        <v>2016</v>
      </c>
      <c r="J67" s="103">
        <f t="shared" si="19"/>
        <v>2017</v>
      </c>
      <c r="K67" s="103">
        <f t="shared" si="19"/>
        <v>2018</v>
      </c>
      <c r="L67" s="103">
        <f t="shared" si="19"/>
        <v>2019</v>
      </c>
      <c r="M67" s="103">
        <f t="shared" si="19"/>
        <v>2020</v>
      </c>
      <c r="N67" s="103">
        <f t="shared" si="19"/>
        <v>2021</v>
      </c>
      <c r="O67" s="103">
        <f t="shared" si="19"/>
        <v>2022</v>
      </c>
      <c r="P67" s="103">
        <f t="shared" si="19"/>
        <v>2023</v>
      </c>
      <c r="Q67" s="103">
        <f t="shared" si="19"/>
        <v>2024</v>
      </c>
      <c r="R67" s="103">
        <f t="shared" si="19"/>
        <v>2025</v>
      </c>
      <c r="S67" s="103">
        <f t="shared" si="19"/>
        <v>2026</v>
      </c>
      <c r="T67" s="103">
        <f t="shared" si="19"/>
        <v>2027</v>
      </c>
      <c r="U67" s="103">
        <f t="shared" si="19"/>
        <v>2028</v>
      </c>
      <c r="V67" s="103">
        <f t="shared" si="19"/>
        <v>2029</v>
      </c>
      <c r="W67" s="103">
        <f t="shared" si="19"/>
        <v>2030</v>
      </c>
      <c r="X67" s="103">
        <f t="shared" si="19"/>
        <v>2031</v>
      </c>
      <c r="Y67" s="103">
        <f t="shared" si="19"/>
        <v>2032</v>
      </c>
      <c r="Z67" s="103">
        <f t="shared" si="19"/>
        <v>2033</v>
      </c>
      <c r="AA67" s="103">
        <f t="shared" si="19"/>
        <v>2034</v>
      </c>
      <c r="AB67" s="103">
        <f t="shared" si="19"/>
        <v>2035</v>
      </c>
      <c r="AC67" s="103">
        <f t="shared" si="19"/>
        <v>2036</v>
      </c>
      <c r="AD67" s="103">
        <f t="shared" si="19"/>
        <v>2037</v>
      </c>
      <c r="AE67" s="103">
        <f t="shared" si="19"/>
        <v>2038</v>
      </c>
      <c r="AF67" s="103">
        <f t="shared" si="19"/>
        <v>2039</v>
      </c>
      <c r="AG67" s="103">
        <f t="shared" si="19"/>
        <v>2040</v>
      </c>
      <c r="AH67" s="103">
        <f t="shared" si="19"/>
        <v>2041</v>
      </c>
      <c r="AI67" s="103">
        <f t="shared" si="19"/>
        <v>2042</v>
      </c>
      <c r="AJ67" s="103">
        <f t="shared" si="19"/>
        <v>2043</v>
      </c>
      <c r="AK67" s="103">
        <f t="shared" si="19"/>
        <v>2044</v>
      </c>
      <c r="AL67" s="103">
        <f t="shared" si="19"/>
        <v>2045</v>
      </c>
      <c r="AM67" s="103">
        <f t="shared" si="19"/>
        <v>2046</v>
      </c>
      <c r="AN67" s="103">
        <f t="shared" si="19"/>
        <v>2047</v>
      </c>
      <c r="AO67" s="103">
        <f t="shared" si="19"/>
        <v>2048</v>
      </c>
      <c r="AP67" s="103">
        <f t="shared" si="19"/>
        <v>2049</v>
      </c>
      <c r="AQ67" s="103">
        <f t="shared" si="19"/>
        <v>2050</v>
      </c>
      <c r="AR67" s="103">
        <f t="shared" si="19"/>
        <v>2051</v>
      </c>
      <c r="AS67" s="103">
        <f t="shared" si="19"/>
        <v>2052</v>
      </c>
    </row>
    <row r="68" spans="2:45" ht="12.75" outlineLevel="1">
      <c r="B68" s="79" t="s">
        <v>208</v>
      </c>
      <c r="D68" s="29">
        <v>0</v>
      </c>
      <c r="E68" s="102">
        <f>+D72</f>
        <v>0</v>
      </c>
      <c r="F68" s="102">
        <f>+E72</f>
        <v>0</v>
      </c>
      <c r="G68" s="102">
        <f>+F72</f>
        <v>0</v>
      </c>
      <c r="H68" s="102">
        <f>+G72</f>
        <v>0</v>
      </c>
      <c r="I68" s="102">
        <f>+H72</f>
        <v>0</v>
      </c>
      <c r="J68" s="102">
        <f>I72</f>
        <v>0</v>
      </c>
      <c r="K68" s="102">
        <f aca="true" t="shared" si="21" ref="K68:AS68">J72</f>
        <v>0</v>
      </c>
      <c r="L68" s="102">
        <f t="shared" si="21"/>
        <v>0</v>
      </c>
      <c r="M68" s="102">
        <f t="shared" si="21"/>
        <v>0</v>
      </c>
      <c r="N68" s="102">
        <f t="shared" si="21"/>
        <v>0</v>
      </c>
      <c r="O68" s="102">
        <f t="shared" si="21"/>
        <v>0</v>
      </c>
      <c r="P68" s="102">
        <f t="shared" si="21"/>
        <v>0</v>
      </c>
      <c r="Q68" s="102">
        <f t="shared" si="21"/>
        <v>0</v>
      </c>
      <c r="R68" s="102">
        <f t="shared" si="21"/>
        <v>0</v>
      </c>
      <c r="S68" s="102">
        <f t="shared" si="21"/>
        <v>0</v>
      </c>
      <c r="T68" s="102">
        <f t="shared" si="21"/>
        <v>0</v>
      </c>
      <c r="U68" s="102">
        <f t="shared" si="21"/>
        <v>0</v>
      </c>
      <c r="V68" s="102">
        <f t="shared" si="21"/>
        <v>0</v>
      </c>
      <c r="W68" s="102">
        <f t="shared" si="21"/>
        <v>0</v>
      </c>
      <c r="X68" s="102">
        <f t="shared" si="21"/>
        <v>0</v>
      </c>
      <c r="Y68" s="102">
        <f t="shared" si="21"/>
        <v>0</v>
      </c>
      <c r="Z68" s="102">
        <f t="shared" si="21"/>
        <v>0</v>
      </c>
      <c r="AA68" s="102">
        <f t="shared" si="21"/>
        <v>0</v>
      </c>
      <c r="AB68" s="102">
        <f t="shared" si="21"/>
        <v>0</v>
      </c>
      <c r="AC68" s="102">
        <f t="shared" si="21"/>
        <v>0</v>
      </c>
      <c r="AD68" s="102">
        <f t="shared" si="21"/>
        <v>0</v>
      </c>
      <c r="AE68" s="102">
        <f t="shared" si="21"/>
        <v>0</v>
      </c>
      <c r="AF68" s="102">
        <f t="shared" si="21"/>
        <v>0</v>
      </c>
      <c r="AG68" s="102">
        <f t="shared" si="21"/>
        <v>0</v>
      </c>
      <c r="AH68" s="102">
        <f t="shared" si="21"/>
        <v>0</v>
      </c>
      <c r="AI68" s="102">
        <f t="shared" si="21"/>
        <v>0</v>
      </c>
      <c r="AJ68" s="102">
        <f t="shared" si="21"/>
        <v>0</v>
      </c>
      <c r="AK68" s="102">
        <f t="shared" si="21"/>
        <v>0</v>
      </c>
      <c r="AL68" s="102">
        <f t="shared" si="21"/>
        <v>0</v>
      </c>
      <c r="AM68" s="102">
        <f t="shared" si="21"/>
        <v>0</v>
      </c>
      <c r="AN68" s="102">
        <f t="shared" si="21"/>
        <v>0</v>
      </c>
      <c r="AO68" s="102">
        <f t="shared" si="21"/>
        <v>0</v>
      </c>
      <c r="AP68" s="102">
        <f t="shared" si="21"/>
        <v>0</v>
      </c>
      <c r="AQ68" s="102">
        <f t="shared" si="21"/>
        <v>0</v>
      </c>
      <c r="AR68" s="102">
        <f t="shared" si="21"/>
        <v>0</v>
      </c>
      <c r="AS68" s="102">
        <f t="shared" si="21"/>
        <v>0</v>
      </c>
    </row>
    <row r="69" spans="2:45" ht="12.75" outlineLevel="1">
      <c r="B69" s="79" t="s">
        <v>11</v>
      </c>
      <c r="D69" s="102">
        <f>IF(D67='III. Input Tab'!$E$10,'III. Input Tab'!$M$155,0)</f>
        <v>0</v>
      </c>
      <c r="E69" s="102">
        <f>IF(E67='III. Input Tab'!$E$10,'III. Input Tab'!$M$155,0)</f>
        <v>0</v>
      </c>
      <c r="F69" s="102">
        <f>IF(F67='III. Input Tab'!$E$10,'III. Input Tab'!$M$155,0)</f>
        <v>0</v>
      </c>
      <c r="G69" s="102">
        <f>IF(G67='III. Input Tab'!$E$10,'III. Input Tab'!$M$155,0)</f>
        <v>0</v>
      </c>
      <c r="H69" s="102">
        <f>IF(H67='III. Input Tab'!$E$10,'III. Input Tab'!$M$155,0)</f>
        <v>0</v>
      </c>
      <c r="I69" s="102">
        <f>IF(I67='III. Input Tab'!$E$10,'III. Input Tab'!$M$155,0)</f>
        <v>0</v>
      </c>
      <c r="J69" s="102">
        <f>IF(J67='III. Input Tab'!$E$10,'III. Input Tab'!$M$155,0)</f>
        <v>0</v>
      </c>
      <c r="K69" s="102">
        <f>IF(K67='III. Input Tab'!$E$10,'III. Input Tab'!$M$155,0)</f>
        <v>0</v>
      </c>
      <c r="L69" s="102">
        <f>IF(L67='III. Input Tab'!$E$10,'III. Input Tab'!$M$155,0)</f>
        <v>0</v>
      </c>
      <c r="M69" s="102">
        <f>IF(M67='III. Input Tab'!$E$10,'III. Input Tab'!$M$155,0)</f>
        <v>0</v>
      </c>
      <c r="N69" s="102">
        <f>IF(N67='III. Input Tab'!$E$10,'III. Input Tab'!$M$155,0)</f>
        <v>0</v>
      </c>
      <c r="O69" s="102">
        <f>IF(O67='III. Input Tab'!$E$10,'III. Input Tab'!$M$155,0)</f>
        <v>0</v>
      </c>
      <c r="P69" s="102">
        <f>IF(P67='III. Input Tab'!$E$10,'III. Input Tab'!$M$155,0)</f>
        <v>0</v>
      </c>
      <c r="Q69" s="102">
        <f>IF(Q67='III. Input Tab'!$E$10,'III. Input Tab'!$M$155,0)</f>
        <v>0</v>
      </c>
      <c r="R69" s="102">
        <f>IF(R67='III. Input Tab'!$E$10,'III. Input Tab'!$M$155,0)</f>
        <v>0</v>
      </c>
      <c r="S69" s="102">
        <f>IF(S67='III. Input Tab'!$E$10,'III. Input Tab'!$M$155,0)</f>
        <v>0</v>
      </c>
      <c r="T69" s="102">
        <f>IF(T67='III. Input Tab'!$E$10,'III. Input Tab'!$M$155,0)</f>
        <v>0</v>
      </c>
      <c r="U69" s="102">
        <f>IF(U67='III. Input Tab'!$E$10,'III. Input Tab'!$M$155,0)</f>
        <v>0</v>
      </c>
      <c r="V69" s="102">
        <f>IF(V67='III. Input Tab'!$E$10,'III. Input Tab'!$M$155,0)</f>
        <v>0</v>
      </c>
      <c r="W69" s="102">
        <f>IF(W67='III. Input Tab'!$E$10,'III. Input Tab'!$M$155,0)</f>
        <v>0</v>
      </c>
      <c r="X69" s="102">
        <f>IF(X67='III. Input Tab'!$E$10,'III. Input Tab'!$M$155,0)</f>
        <v>0</v>
      </c>
      <c r="Y69" s="102">
        <f>IF(Y67='III. Input Tab'!$E$10,'III. Input Tab'!$M$155,0)</f>
        <v>0</v>
      </c>
      <c r="Z69" s="102">
        <f>IF(Z67='III. Input Tab'!$E$10,'III. Input Tab'!$M$155,0)</f>
        <v>0</v>
      </c>
      <c r="AA69" s="102">
        <f>IF(AA67='III. Input Tab'!$E$10,'III. Input Tab'!$M$155,0)</f>
        <v>0</v>
      </c>
      <c r="AB69" s="102">
        <f>IF(AB67='III. Input Tab'!$E$10,'III. Input Tab'!$M$155,0)</f>
        <v>0</v>
      </c>
      <c r="AC69" s="102">
        <f>IF(AC67='III. Input Tab'!$E$10,'III. Input Tab'!$M$155,0)</f>
        <v>0</v>
      </c>
      <c r="AD69" s="102">
        <f>IF(AD67='III. Input Tab'!$E$10,'III. Input Tab'!$M$155,0)</f>
        <v>0</v>
      </c>
      <c r="AE69" s="102">
        <f>IF(AE67='III. Input Tab'!$E$10,'III. Input Tab'!$M$155,0)</f>
        <v>0</v>
      </c>
      <c r="AF69" s="102">
        <f>IF(AF67='III. Input Tab'!$E$10,'III. Input Tab'!$M$155,0)</f>
        <v>0</v>
      </c>
      <c r="AG69" s="102">
        <f>IF(AG67='III. Input Tab'!$E$10,'III. Input Tab'!$M$155,0)</f>
        <v>0</v>
      </c>
      <c r="AH69" s="102">
        <f>IF(AH67='III. Input Tab'!$E$10,'III. Input Tab'!$M$155,0)</f>
        <v>0</v>
      </c>
      <c r="AI69" s="102">
        <f>IF(AI67='III. Input Tab'!$E$10,'III. Input Tab'!$M$155,0)</f>
        <v>0</v>
      </c>
      <c r="AJ69" s="102">
        <f>IF(AJ67='III. Input Tab'!$E$10,'III. Input Tab'!$M$155,0)</f>
        <v>0</v>
      </c>
      <c r="AK69" s="102">
        <f>IF(AK67='III. Input Tab'!$E$10,'III. Input Tab'!$M$155,0)</f>
        <v>0</v>
      </c>
      <c r="AL69" s="102">
        <f>IF(AL67='III. Input Tab'!$E$10,'III. Input Tab'!$M$155,0)</f>
        <v>0</v>
      </c>
      <c r="AM69" s="102">
        <f>IF(AM67='III. Input Tab'!$E$10,'III. Input Tab'!$M$155,0)</f>
        <v>0</v>
      </c>
      <c r="AN69" s="102">
        <f>IF(AN67='III. Input Tab'!$E$10,'III. Input Tab'!$M$155,0)</f>
        <v>0</v>
      </c>
      <c r="AO69" s="102">
        <f>IF(AO67='III. Input Tab'!$E$10,'III. Input Tab'!$M$155,0)</f>
        <v>0</v>
      </c>
      <c r="AP69" s="102">
        <f>IF(AP67='III. Input Tab'!$E$10,'III. Input Tab'!$M$155,0)</f>
        <v>0</v>
      </c>
      <c r="AQ69" s="102">
        <f>IF(AQ67='III. Input Tab'!$E$10,'III. Input Tab'!$M$155,0)</f>
        <v>0</v>
      </c>
      <c r="AR69" s="102">
        <f>IF(AR67='III. Input Tab'!$E$10,'III. Input Tab'!$M$155,0)</f>
        <v>0</v>
      </c>
      <c r="AS69" s="102">
        <f>IF(AS67='III. Input Tab'!$E$10,'III. Input Tab'!$M$155,0)</f>
        <v>0</v>
      </c>
    </row>
    <row r="70" spans="2:45" ht="12.75" outlineLevel="1">
      <c r="B70" s="79" t="s">
        <v>75</v>
      </c>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c r="AJ70" s="102"/>
      <c r="AK70" s="102"/>
      <c r="AL70" s="102"/>
      <c r="AM70" s="102"/>
      <c r="AN70" s="102"/>
      <c r="AO70" s="102"/>
      <c r="AP70" s="102"/>
      <c r="AQ70" s="102"/>
      <c r="AR70" s="102"/>
      <c r="AS70" s="102"/>
    </row>
    <row r="71" spans="2:45" ht="12.75" outlineLevel="1">
      <c r="B71" s="79" t="s">
        <v>21</v>
      </c>
      <c r="D71" s="102">
        <f>IF(D66&lt;='III. Input Tab'!$C$13,+D68*$A$67+D69*$A$67*$A$37,IF('VI. Tax Shedule'!D66&gt;'III. Input Tab'!$C$13,'VI. Tax Shedule'!D68,0))</f>
        <v>0</v>
      </c>
      <c r="E71" s="102">
        <f>IF(E66&lt;='III. Input Tab'!$C$13,+E68*$A$67+E69*$A$67*$A$37,IF('VI. Tax Shedule'!E66&gt;'III. Input Tab'!$C$13,'VI. Tax Shedule'!E68,0))</f>
        <v>0</v>
      </c>
      <c r="F71" s="102">
        <f>IF(F66&lt;='III. Input Tab'!$C$13,+F68*$A$67+F69*$A$67*$A$37,IF('VI. Tax Shedule'!F66&gt;'III. Input Tab'!$C$13,'VI. Tax Shedule'!F68,0))</f>
        <v>0</v>
      </c>
      <c r="G71" s="102">
        <f>IF(G66&lt;='III. Input Tab'!$C$13,+G68*$A$67+G69*$A$67*$A$37,IF('VI. Tax Shedule'!G66&gt;'III. Input Tab'!$C$13,'VI. Tax Shedule'!G68,0))</f>
        <v>0</v>
      </c>
      <c r="H71" s="102">
        <f>IF(H66&lt;='III. Input Tab'!$C$13,+H68*$A$67+H69*$A$67*$A$37,IF('VI. Tax Shedule'!H66&gt;'III. Input Tab'!$C$13,'VI. Tax Shedule'!H68,0))</f>
        <v>0</v>
      </c>
      <c r="I71" s="102">
        <f>IF(I66&lt;='III. Input Tab'!$C$13,+I68*$A$67+I69*$A$67*$A$37,IF('VI. Tax Shedule'!I66&gt;'III. Input Tab'!$C$13,'VI. Tax Shedule'!I68,0))</f>
        <v>0</v>
      </c>
      <c r="J71" s="102">
        <f>IF(J66&lt;='III. Input Tab'!$C$13,+J68*$A$67+J69*$A$67*$A$37,IF('VI. Tax Shedule'!J66&gt;'III. Input Tab'!$C$13,'VI. Tax Shedule'!J68,0))</f>
        <v>0</v>
      </c>
      <c r="K71" s="102">
        <f>IF(K66&lt;='III. Input Tab'!$C$13,+K68*$A$67+K69*$A$67*$A$37,IF('VI. Tax Shedule'!K66&gt;'III. Input Tab'!$C$13,'VI. Tax Shedule'!K68,0))</f>
        <v>0</v>
      </c>
      <c r="L71" s="102">
        <f>IF(L66&lt;='III. Input Tab'!$C$13,+L68*$A$67+L69*$A$67*$A$37,IF('VI. Tax Shedule'!L66&gt;'III. Input Tab'!$C$13,'VI. Tax Shedule'!L68,0))</f>
        <v>0</v>
      </c>
      <c r="M71" s="102">
        <f>IF(M66&lt;='III. Input Tab'!$C$13,+M68*$A$67+M69*$A$67*$A$37,IF('VI. Tax Shedule'!M66&gt;'III. Input Tab'!$C$13,'VI. Tax Shedule'!M68,0))</f>
        <v>0</v>
      </c>
      <c r="N71" s="102">
        <f>IF(N66&lt;='III. Input Tab'!$C$13,+N68*$A$67+N69*$A$67*$A$37,IF('VI. Tax Shedule'!N66&gt;'III. Input Tab'!$C$13,'VI. Tax Shedule'!N68,0))</f>
        <v>0</v>
      </c>
      <c r="O71" s="102">
        <f>IF(O66&lt;='III. Input Tab'!$C$13,+O68*$A$67+O69*$A$67*$A$37,IF('VI. Tax Shedule'!O66&gt;'III. Input Tab'!$C$13,'VI. Tax Shedule'!O68,0))</f>
        <v>0</v>
      </c>
      <c r="P71" s="102">
        <f>IF(P66&lt;='III. Input Tab'!$C$13,+P68*$A$67+P69*$A$67*$A$37,IF('VI. Tax Shedule'!P66&gt;'III. Input Tab'!$C$13,'VI. Tax Shedule'!P68,0))</f>
        <v>0</v>
      </c>
      <c r="Q71" s="102">
        <f>IF(Q66&lt;='III. Input Tab'!$C$13,+Q68*$A$67+Q69*$A$67*$A$37,IF('VI. Tax Shedule'!Q66&gt;'III. Input Tab'!$C$13,'VI. Tax Shedule'!Q68,0))</f>
        <v>0</v>
      </c>
      <c r="R71" s="102">
        <f>IF(R66&lt;='III. Input Tab'!$C$13,+R68*$A$67+R69*$A$67*$A$37,IF('VI. Tax Shedule'!R66&gt;'III. Input Tab'!$C$13,'VI. Tax Shedule'!R68,0))</f>
        <v>0</v>
      </c>
      <c r="S71" s="102">
        <f>IF(S66&lt;='III. Input Tab'!$C$13,+S68*$A$67+S69*$A$67*$A$37,IF('VI. Tax Shedule'!S66&gt;'III. Input Tab'!$C$13,'VI. Tax Shedule'!S68,0))</f>
        <v>0</v>
      </c>
      <c r="T71" s="102">
        <f>IF(T66&lt;='III. Input Tab'!$C$13,+T68*$A$67+T69*$A$67*$A$37,IF('VI. Tax Shedule'!T66&gt;'III. Input Tab'!$C$13,'VI. Tax Shedule'!T68,0))</f>
        <v>0</v>
      </c>
      <c r="U71" s="102">
        <f>IF(U66&lt;='III. Input Tab'!$C$13,+U68*$A$67+U69*$A$67*$A$37,IF('VI. Tax Shedule'!U66&gt;'III. Input Tab'!$C$13,'VI. Tax Shedule'!U68,0))</f>
        <v>0</v>
      </c>
      <c r="V71" s="102">
        <f>IF(V66&lt;='III. Input Tab'!$C$13,+V68*$A$67+V69*$A$67*$A$37,IF('VI. Tax Shedule'!V66&gt;'III. Input Tab'!$C$13,'VI. Tax Shedule'!V68,0))</f>
        <v>0</v>
      </c>
      <c r="W71" s="102">
        <f>IF(W66&lt;='III. Input Tab'!$C$13,+W68*$A$67+W69*$A$67*$A$37,IF('VI. Tax Shedule'!W66&gt;'III. Input Tab'!$C$13,'VI. Tax Shedule'!W68,0))</f>
        <v>0</v>
      </c>
      <c r="X71" s="102">
        <f>IF(X66&lt;='III. Input Tab'!$C$13,+X68*$A$67+X69*$A$67*$A$37,IF('VI. Tax Shedule'!X66&gt;'III. Input Tab'!$C$13,'VI. Tax Shedule'!X68,0))</f>
        <v>0</v>
      </c>
      <c r="Y71" s="102">
        <f>IF(Y66&lt;='III. Input Tab'!$C$13,+Y68*$A$67+Y69*$A$67*$A$37,IF('VI. Tax Shedule'!Y66&gt;'III. Input Tab'!$C$13,'VI. Tax Shedule'!Y68,0))</f>
        <v>0</v>
      </c>
      <c r="Z71" s="102">
        <f>IF(Z66&lt;='III. Input Tab'!$C$13,+Z68*$A$67+Z69*$A$67*$A$37,IF('VI. Tax Shedule'!Z66&gt;'III. Input Tab'!$C$13,'VI. Tax Shedule'!Z68,0))</f>
        <v>0</v>
      </c>
      <c r="AA71" s="102">
        <f>IF(AA66&lt;='III. Input Tab'!$C$13,+AA68*$A$67+AA69*$A$67*$A$37,IF('VI. Tax Shedule'!AA66&gt;'III. Input Tab'!$C$13,'VI. Tax Shedule'!AA68,0))</f>
        <v>0</v>
      </c>
      <c r="AB71" s="102">
        <f>IF(AB66&lt;='III. Input Tab'!$C$13,+AB68*$A$67+AB69*$A$67*$A$37,IF('VI. Tax Shedule'!AB66&gt;'III. Input Tab'!$C$13,'VI. Tax Shedule'!AB68,0))</f>
        <v>0</v>
      </c>
      <c r="AC71" s="102">
        <f>IF(AC66&lt;='III. Input Tab'!$C$13,+AC68*$A$67+AC69*$A$67*$A$37,IF('VI. Tax Shedule'!AC66&gt;'III. Input Tab'!$C$13,'VI. Tax Shedule'!AC68,0))</f>
        <v>0</v>
      </c>
      <c r="AD71" s="102">
        <f>IF(AD66&lt;='III. Input Tab'!$C$13,+AD68*$A$67+AD69*$A$67*$A$37,IF('VI. Tax Shedule'!AD66&gt;'III. Input Tab'!$C$13,'VI. Tax Shedule'!AD68,0))</f>
        <v>0</v>
      </c>
      <c r="AE71" s="102">
        <f>IF(AE66&lt;='III. Input Tab'!$C$13,+AE68*$A$67+AE69*$A$67*$A$37,IF('VI. Tax Shedule'!AE66&gt;'III. Input Tab'!$C$13,'VI. Tax Shedule'!AE68,0))</f>
        <v>0</v>
      </c>
      <c r="AF71" s="102">
        <f>IF(AF66&lt;='III. Input Tab'!$C$13,+AF68*$A$67+AF69*$A$67*$A$37,IF('VI. Tax Shedule'!AF66&gt;'III. Input Tab'!$C$13,'VI. Tax Shedule'!AF68,0))</f>
        <v>0</v>
      </c>
      <c r="AG71" s="102">
        <f>IF(AG66&lt;='III. Input Tab'!$C$13,+AG68*$A$67+AG69*$A$67*$A$37,IF('VI. Tax Shedule'!AG66&gt;'III. Input Tab'!$C$13,'VI. Tax Shedule'!AG68,0))</f>
        <v>0</v>
      </c>
      <c r="AH71" s="102">
        <f>IF(AH66&lt;='III. Input Tab'!$C$13,+AH68*$A$67+AH69*$A$67*$A$37,IF('VI. Tax Shedule'!AH66&gt;'III. Input Tab'!$C$13,'VI. Tax Shedule'!AH68,0))</f>
        <v>0</v>
      </c>
      <c r="AI71" s="102">
        <f>IF(AI66&lt;='III. Input Tab'!$C$13,+AI68*$A$67+AI69*$A$67*$A$37,IF('VI. Tax Shedule'!AI66&gt;'III. Input Tab'!$C$13,'VI. Tax Shedule'!AI68,0))</f>
        <v>0</v>
      </c>
      <c r="AJ71" s="102">
        <f>IF(AJ66&lt;='III. Input Tab'!$C$13,+AJ68*$A$67+AJ69*$A$67*$A$37,IF('VI. Tax Shedule'!AJ66&gt;'III. Input Tab'!$C$13,'VI. Tax Shedule'!AJ68,0))</f>
        <v>0</v>
      </c>
      <c r="AK71" s="102">
        <f>IF(AK66&lt;='III. Input Tab'!$C$13,+AK68*$A$67+AK69*$A$67*$A$37,IF('VI. Tax Shedule'!AK66&gt;'III. Input Tab'!$C$13,'VI. Tax Shedule'!AK68,0))</f>
        <v>0</v>
      </c>
      <c r="AL71" s="102">
        <f>IF(AL66&lt;='III. Input Tab'!$C$13,+AL68*$A$67+AL69*$A$67*$A$37,IF('VI. Tax Shedule'!AL66&gt;'III. Input Tab'!$C$13,'VI. Tax Shedule'!AL68,0))</f>
        <v>0</v>
      </c>
      <c r="AM71" s="102">
        <f>IF(AM66&lt;='III. Input Tab'!$C$13,+AM68*$A$67+AM69*$A$67*$A$37,IF('VI. Tax Shedule'!AM66&gt;'III. Input Tab'!$C$13,'VI. Tax Shedule'!AM68,0))</f>
        <v>0</v>
      </c>
      <c r="AN71" s="102">
        <f>IF(AN66&lt;='III. Input Tab'!$C$13,+AN68*$A$67+AN69*$A$67*$A$37,IF('VI. Tax Shedule'!AN66&gt;'III. Input Tab'!$C$13,'VI. Tax Shedule'!AN68,0))</f>
        <v>0</v>
      </c>
      <c r="AO71" s="102">
        <f>IF(AO66&lt;='III. Input Tab'!$C$13,+AO68*$A$67+AO69*$A$67*$A$37,IF('VI. Tax Shedule'!AO66&gt;'III. Input Tab'!$C$13,'VI. Tax Shedule'!AO68,0))</f>
        <v>0</v>
      </c>
      <c r="AP71" s="102">
        <f>IF(AP66&lt;='III. Input Tab'!$C$13,+AP68*$A$67+AP69*$A$67*$A$37,IF('VI. Tax Shedule'!AP66&gt;'III. Input Tab'!$C$13,'VI. Tax Shedule'!AP68,0))</f>
        <v>0</v>
      </c>
      <c r="AQ71" s="102">
        <f>IF(AQ66&lt;='III. Input Tab'!$C$13,+AQ68*$A$67+AQ69*$A$67*$A$37,IF('VI. Tax Shedule'!AQ66&gt;'III. Input Tab'!$C$13,'VI. Tax Shedule'!AQ68,0))</f>
        <v>0</v>
      </c>
      <c r="AR71" s="102">
        <f>IF(AR66&lt;='III. Input Tab'!$C$13,+AR68*$A$67+AR69*$A$67*$A$37,IF('VI. Tax Shedule'!AR66&gt;'III. Input Tab'!$C$13,'VI. Tax Shedule'!AR68,0))</f>
        <v>0</v>
      </c>
      <c r="AS71" s="102">
        <f>IF(AS66&lt;='III. Input Tab'!$C$13,+AS68*$A$67+AS69*$A$67*$A$37,IF('VI. Tax Shedule'!AS66&gt;'III. Input Tab'!$C$13,'VI. Tax Shedule'!AS68,0))</f>
        <v>0</v>
      </c>
    </row>
    <row r="72" spans="2:45" ht="13.5" outlineLevel="1" thickBot="1">
      <c r="B72" s="79" t="s">
        <v>76</v>
      </c>
      <c r="D72" s="206">
        <f>+D68+D69-D70-D71</f>
        <v>0</v>
      </c>
      <c r="E72" s="206">
        <f aca="true" t="shared" si="22" ref="E72:AS72">+E68+E69-E70-E71</f>
        <v>0</v>
      </c>
      <c r="F72" s="206">
        <f t="shared" si="22"/>
        <v>0</v>
      </c>
      <c r="G72" s="206">
        <f t="shared" si="22"/>
        <v>0</v>
      </c>
      <c r="H72" s="206">
        <f t="shared" si="22"/>
        <v>0</v>
      </c>
      <c r="I72" s="206">
        <f t="shared" si="22"/>
        <v>0</v>
      </c>
      <c r="J72" s="206">
        <f t="shared" si="22"/>
        <v>0</v>
      </c>
      <c r="K72" s="206">
        <f t="shared" si="22"/>
        <v>0</v>
      </c>
      <c r="L72" s="206">
        <f t="shared" si="22"/>
        <v>0</v>
      </c>
      <c r="M72" s="206">
        <f t="shared" si="22"/>
        <v>0</v>
      </c>
      <c r="N72" s="206">
        <f t="shared" si="22"/>
        <v>0</v>
      </c>
      <c r="O72" s="206">
        <f t="shared" si="22"/>
        <v>0</v>
      </c>
      <c r="P72" s="206">
        <f t="shared" si="22"/>
        <v>0</v>
      </c>
      <c r="Q72" s="206">
        <f t="shared" si="22"/>
        <v>0</v>
      </c>
      <c r="R72" s="206">
        <f t="shared" si="22"/>
        <v>0</v>
      </c>
      <c r="S72" s="206">
        <f t="shared" si="22"/>
        <v>0</v>
      </c>
      <c r="T72" s="206">
        <f t="shared" si="22"/>
        <v>0</v>
      </c>
      <c r="U72" s="206">
        <f t="shared" si="22"/>
        <v>0</v>
      </c>
      <c r="V72" s="206">
        <f t="shared" si="22"/>
        <v>0</v>
      </c>
      <c r="W72" s="206">
        <f t="shared" si="22"/>
        <v>0</v>
      </c>
      <c r="X72" s="206">
        <f t="shared" si="22"/>
        <v>0</v>
      </c>
      <c r="Y72" s="206">
        <f t="shared" si="22"/>
        <v>0</v>
      </c>
      <c r="Z72" s="206">
        <f t="shared" si="22"/>
        <v>0</v>
      </c>
      <c r="AA72" s="206">
        <f t="shared" si="22"/>
        <v>0</v>
      </c>
      <c r="AB72" s="206">
        <f t="shared" si="22"/>
        <v>0</v>
      </c>
      <c r="AC72" s="206">
        <f t="shared" si="22"/>
        <v>0</v>
      </c>
      <c r="AD72" s="206">
        <f t="shared" si="22"/>
        <v>0</v>
      </c>
      <c r="AE72" s="206">
        <f t="shared" si="22"/>
        <v>0</v>
      </c>
      <c r="AF72" s="206">
        <f t="shared" si="22"/>
        <v>0</v>
      </c>
      <c r="AG72" s="206">
        <f t="shared" si="22"/>
        <v>0</v>
      </c>
      <c r="AH72" s="206">
        <f t="shared" si="22"/>
        <v>0</v>
      </c>
      <c r="AI72" s="206">
        <f t="shared" si="22"/>
        <v>0</v>
      </c>
      <c r="AJ72" s="206">
        <f t="shared" si="22"/>
        <v>0</v>
      </c>
      <c r="AK72" s="206">
        <f t="shared" si="22"/>
        <v>0</v>
      </c>
      <c r="AL72" s="206">
        <f t="shared" si="22"/>
        <v>0</v>
      </c>
      <c r="AM72" s="206">
        <f t="shared" si="22"/>
        <v>0</v>
      </c>
      <c r="AN72" s="206">
        <f t="shared" si="22"/>
        <v>0</v>
      </c>
      <c r="AO72" s="206">
        <f t="shared" si="22"/>
        <v>0</v>
      </c>
      <c r="AP72" s="206">
        <f t="shared" si="22"/>
        <v>0</v>
      </c>
      <c r="AQ72" s="206">
        <f t="shared" si="22"/>
        <v>0</v>
      </c>
      <c r="AR72" s="206">
        <f t="shared" si="22"/>
        <v>0</v>
      </c>
      <c r="AS72" s="206">
        <f t="shared" si="22"/>
        <v>0</v>
      </c>
    </row>
    <row r="73" ht="13.5" outlineLevel="1" thickTop="1">
      <c r="B73" s="101"/>
    </row>
    <row r="74" ht="12.75" outlineLevel="1">
      <c r="B74" s="101"/>
    </row>
    <row r="75" spans="2:45" ht="12.75" outlineLevel="1">
      <c r="B75" s="101"/>
      <c r="D75" s="95" t="str">
        <f>D46</f>
        <v>Construct</v>
      </c>
      <c r="E75" s="95" t="str">
        <f aca="true" t="shared" si="23" ref="E75:AS77">E46</f>
        <v>Construct</v>
      </c>
      <c r="F75" s="95" t="str">
        <f t="shared" si="23"/>
        <v>Construct</v>
      </c>
      <c r="G75" s="95" t="str">
        <f t="shared" si="23"/>
        <v>Construct</v>
      </c>
      <c r="H75" s="95" t="str">
        <f t="shared" si="23"/>
        <v>Construct</v>
      </c>
      <c r="I75" s="95" t="str">
        <f t="shared" si="23"/>
        <v>Construct</v>
      </c>
      <c r="J75" s="95">
        <f t="shared" si="23"/>
      </c>
      <c r="K75" s="95">
        <f t="shared" si="23"/>
      </c>
      <c r="L75" s="95">
        <f t="shared" si="23"/>
      </c>
      <c r="M75" s="11">
        <f t="shared" si="23"/>
      </c>
      <c r="N75" s="11">
        <f t="shared" si="23"/>
      </c>
      <c r="O75" s="11">
        <f t="shared" si="23"/>
      </c>
      <c r="P75" s="11">
        <f t="shared" si="23"/>
      </c>
      <c r="Q75" s="11">
        <f t="shared" si="23"/>
      </c>
      <c r="R75" s="11">
        <f t="shared" si="23"/>
      </c>
      <c r="S75" s="11">
        <f t="shared" si="23"/>
      </c>
      <c r="T75" s="11">
        <f t="shared" si="23"/>
      </c>
      <c r="U75" s="11">
        <f t="shared" si="23"/>
      </c>
      <c r="V75" s="11">
        <f t="shared" si="23"/>
      </c>
      <c r="W75" s="11">
        <f t="shared" si="23"/>
      </c>
      <c r="X75" s="11">
        <f t="shared" si="23"/>
      </c>
      <c r="Y75" s="11">
        <f t="shared" si="23"/>
      </c>
      <c r="Z75" s="11">
        <f t="shared" si="23"/>
      </c>
      <c r="AA75" s="11">
        <f t="shared" si="23"/>
      </c>
      <c r="AB75" s="11">
        <f t="shared" si="23"/>
      </c>
      <c r="AC75" s="11">
        <f t="shared" si="23"/>
      </c>
      <c r="AD75" s="11">
        <f t="shared" si="23"/>
      </c>
      <c r="AE75" s="11">
        <f t="shared" si="23"/>
      </c>
      <c r="AF75" s="11">
        <f t="shared" si="23"/>
      </c>
      <c r="AG75" s="11">
        <f t="shared" si="23"/>
      </c>
      <c r="AH75" s="11">
        <f t="shared" si="23"/>
      </c>
      <c r="AI75" s="11">
        <f t="shared" si="23"/>
      </c>
      <c r="AJ75" s="11">
        <f t="shared" si="23"/>
      </c>
      <c r="AK75" s="11">
        <f t="shared" si="23"/>
      </c>
      <c r="AL75" s="11">
        <f t="shared" si="23"/>
      </c>
      <c r="AM75" s="11">
        <f t="shared" si="23"/>
      </c>
      <c r="AN75" s="11">
        <f t="shared" si="23"/>
      </c>
      <c r="AO75" s="11">
        <f t="shared" si="23"/>
      </c>
      <c r="AP75" s="11">
        <f t="shared" si="23"/>
      </c>
      <c r="AQ75" s="11">
        <f t="shared" si="23"/>
      </c>
      <c r="AR75" s="11">
        <f t="shared" si="23"/>
      </c>
      <c r="AS75" s="11">
        <f t="shared" si="23"/>
      </c>
    </row>
    <row r="76" spans="1:45" ht="12.75" outlineLevel="1">
      <c r="A76" s="9" t="s">
        <v>25</v>
      </c>
      <c r="B76" s="101"/>
      <c r="D76" s="40">
        <f aca="true" t="shared" si="24" ref="D76:S77">D47</f>
        <v>0</v>
      </c>
      <c r="E76" s="40">
        <f t="shared" si="24"/>
        <v>0</v>
      </c>
      <c r="F76" s="40">
        <f t="shared" si="24"/>
        <v>0</v>
      </c>
      <c r="G76" s="40">
        <f t="shared" si="24"/>
        <v>0</v>
      </c>
      <c r="H76" s="40">
        <f t="shared" si="24"/>
        <v>0</v>
      </c>
      <c r="I76" s="40">
        <f t="shared" si="24"/>
        <v>0</v>
      </c>
      <c r="J76" s="40">
        <f t="shared" si="24"/>
        <v>1</v>
      </c>
      <c r="K76" s="40">
        <f t="shared" si="24"/>
        <v>2</v>
      </c>
      <c r="L76" s="40">
        <f t="shared" si="24"/>
        <v>3</v>
      </c>
      <c r="M76" s="40">
        <f t="shared" si="24"/>
        <v>4</v>
      </c>
      <c r="N76" s="40">
        <f t="shared" si="24"/>
        <v>5</v>
      </c>
      <c r="O76" s="40">
        <f t="shared" si="24"/>
        <v>6</v>
      </c>
      <c r="P76" s="40">
        <f t="shared" si="24"/>
        <v>7</v>
      </c>
      <c r="Q76" s="40">
        <f t="shared" si="24"/>
        <v>8</v>
      </c>
      <c r="R76" s="40">
        <f t="shared" si="24"/>
        <v>9</v>
      </c>
      <c r="S76" s="40">
        <f t="shared" si="24"/>
        <v>10</v>
      </c>
      <c r="T76" s="40">
        <f t="shared" si="23"/>
        <v>11</v>
      </c>
      <c r="U76" s="40">
        <f t="shared" si="23"/>
        <v>12</v>
      </c>
      <c r="V76" s="40">
        <f t="shared" si="23"/>
        <v>13</v>
      </c>
      <c r="W76" s="40">
        <f t="shared" si="23"/>
        <v>14</v>
      </c>
      <c r="X76" s="40">
        <f t="shared" si="23"/>
        <v>15</v>
      </c>
      <c r="Y76" s="40">
        <f t="shared" si="23"/>
        <v>16</v>
      </c>
      <c r="Z76" s="40">
        <f t="shared" si="23"/>
        <v>17</v>
      </c>
      <c r="AA76" s="40">
        <f t="shared" si="23"/>
        <v>18</v>
      </c>
      <c r="AB76" s="40">
        <f t="shared" si="23"/>
        <v>19</v>
      </c>
      <c r="AC76" s="40">
        <f t="shared" si="23"/>
        <v>20</v>
      </c>
      <c r="AD76" s="40">
        <f t="shared" si="23"/>
        <v>21</v>
      </c>
      <c r="AE76" s="40">
        <f t="shared" si="23"/>
        <v>22</v>
      </c>
      <c r="AF76" s="40">
        <f t="shared" si="23"/>
        <v>23</v>
      </c>
      <c r="AG76" s="40">
        <f t="shared" si="23"/>
        <v>24</v>
      </c>
      <c r="AH76" s="40">
        <f t="shared" si="23"/>
        <v>25</v>
      </c>
      <c r="AI76" s="40">
        <f t="shared" si="23"/>
        <v>26</v>
      </c>
      <c r="AJ76" s="40">
        <f t="shared" si="23"/>
        <v>27</v>
      </c>
      <c r="AK76" s="40">
        <f t="shared" si="23"/>
        <v>28</v>
      </c>
      <c r="AL76" s="40">
        <f t="shared" si="23"/>
        <v>29</v>
      </c>
      <c r="AM76" s="40">
        <f t="shared" si="23"/>
        <v>30</v>
      </c>
      <c r="AN76" s="40">
        <f t="shared" si="23"/>
        <v>31</v>
      </c>
      <c r="AO76" s="40">
        <f t="shared" si="23"/>
        <v>32</v>
      </c>
      <c r="AP76" s="40">
        <f t="shared" si="23"/>
        <v>33</v>
      </c>
      <c r="AQ76" s="40">
        <f t="shared" si="23"/>
        <v>34</v>
      </c>
      <c r="AR76" s="40">
        <f t="shared" si="23"/>
        <v>35</v>
      </c>
      <c r="AS76" s="40">
        <f t="shared" si="23"/>
        <v>36</v>
      </c>
    </row>
    <row r="77" spans="1:45" ht="12.75" outlineLevel="1">
      <c r="A77" s="158">
        <f>'III. Input Tab'!C160</f>
        <v>0.12</v>
      </c>
      <c r="D77" s="103">
        <f t="shared" si="24"/>
        <v>2011</v>
      </c>
      <c r="E77" s="103">
        <f t="shared" si="23"/>
        <v>2012</v>
      </c>
      <c r="F77" s="103">
        <f t="shared" si="23"/>
        <v>2013</v>
      </c>
      <c r="G77" s="103">
        <f t="shared" si="23"/>
        <v>2014</v>
      </c>
      <c r="H77" s="103">
        <f t="shared" si="23"/>
        <v>2015</v>
      </c>
      <c r="I77" s="103">
        <f t="shared" si="23"/>
        <v>2016</v>
      </c>
      <c r="J77" s="103">
        <f t="shared" si="23"/>
        <v>2017</v>
      </c>
      <c r="K77" s="103">
        <f t="shared" si="23"/>
        <v>2018</v>
      </c>
      <c r="L77" s="103">
        <f t="shared" si="23"/>
        <v>2019</v>
      </c>
      <c r="M77" s="103">
        <f t="shared" si="23"/>
        <v>2020</v>
      </c>
      <c r="N77" s="103">
        <f t="shared" si="23"/>
        <v>2021</v>
      </c>
      <c r="O77" s="103">
        <f t="shared" si="23"/>
        <v>2022</v>
      </c>
      <c r="P77" s="103">
        <f t="shared" si="23"/>
        <v>2023</v>
      </c>
      <c r="Q77" s="103">
        <f t="shared" si="23"/>
        <v>2024</v>
      </c>
      <c r="R77" s="103">
        <f t="shared" si="23"/>
        <v>2025</v>
      </c>
      <c r="S77" s="103">
        <f t="shared" si="23"/>
        <v>2026</v>
      </c>
      <c r="T77" s="103">
        <f t="shared" si="23"/>
        <v>2027</v>
      </c>
      <c r="U77" s="103">
        <f t="shared" si="23"/>
        <v>2028</v>
      </c>
      <c r="V77" s="103">
        <f t="shared" si="23"/>
        <v>2029</v>
      </c>
      <c r="W77" s="103">
        <f t="shared" si="23"/>
        <v>2030</v>
      </c>
      <c r="X77" s="103">
        <f t="shared" si="23"/>
        <v>2031</v>
      </c>
      <c r="Y77" s="103">
        <f t="shared" si="23"/>
        <v>2032</v>
      </c>
      <c r="Z77" s="103">
        <f t="shared" si="23"/>
        <v>2033</v>
      </c>
      <c r="AA77" s="103">
        <f t="shared" si="23"/>
        <v>2034</v>
      </c>
      <c r="AB77" s="103">
        <f t="shared" si="23"/>
        <v>2035</v>
      </c>
      <c r="AC77" s="103">
        <f t="shared" si="23"/>
        <v>2036</v>
      </c>
      <c r="AD77" s="103">
        <f t="shared" si="23"/>
        <v>2037</v>
      </c>
      <c r="AE77" s="103">
        <f t="shared" si="23"/>
        <v>2038</v>
      </c>
      <c r="AF77" s="103">
        <f t="shared" si="23"/>
        <v>2039</v>
      </c>
      <c r="AG77" s="103">
        <f t="shared" si="23"/>
        <v>2040</v>
      </c>
      <c r="AH77" s="103">
        <f t="shared" si="23"/>
        <v>2041</v>
      </c>
      <c r="AI77" s="103">
        <f t="shared" si="23"/>
        <v>2042</v>
      </c>
      <c r="AJ77" s="103">
        <f t="shared" si="23"/>
        <v>2043</v>
      </c>
      <c r="AK77" s="103">
        <f t="shared" si="23"/>
        <v>2044</v>
      </c>
      <c r="AL77" s="103">
        <f t="shared" si="23"/>
        <v>2045</v>
      </c>
      <c r="AM77" s="103">
        <f t="shared" si="23"/>
        <v>2046</v>
      </c>
      <c r="AN77" s="103">
        <f t="shared" si="23"/>
        <v>2047</v>
      </c>
      <c r="AO77" s="103">
        <f t="shared" si="23"/>
        <v>2048</v>
      </c>
      <c r="AP77" s="103">
        <f t="shared" si="23"/>
        <v>2049</v>
      </c>
      <c r="AQ77" s="103">
        <f t="shared" si="23"/>
        <v>2050</v>
      </c>
      <c r="AR77" s="103">
        <f t="shared" si="23"/>
        <v>2051</v>
      </c>
      <c r="AS77" s="103">
        <f t="shared" si="23"/>
        <v>2052</v>
      </c>
    </row>
    <row r="78" spans="2:45" ht="12.75" outlineLevel="1">
      <c r="B78" s="79" t="s">
        <v>208</v>
      </c>
      <c r="D78" s="29">
        <v>0</v>
      </c>
      <c r="E78" s="102">
        <f>+D82</f>
        <v>0</v>
      </c>
      <c r="F78" s="102">
        <f>+E82</f>
        <v>0</v>
      </c>
      <c r="G78" s="102">
        <f>+F82</f>
        <v>0</v>
      </c>
      <c r="H78" s="102">
        <f>+G82</f>
        <v>0</v>
      </c>
      <c r="I78" s="102">
        <f>+H82</f>
        <v>0</v>
      </c>
      <c r="J78" s="102">
        <f>I82</f>
        <v>0</v>
      </c>
      <c r="K78" s="102">
        <f aca="true" t="shared" si="25" ref="K78:AS78">J82</f>
        <v>0</v>
      </c>
      <c r="L78" s="102">
        <f t="shared" si="25"/>
        <v>0</v>
      </c>
      <c r="M78" s="102">
        <f t="shared" si="25"/>
        <v>0</v>
      </c>
      <c r="N78" s="102">
        <f t="shared" si="25"/>
        <v>0</v>
      </c>
      <c r="O78" s="102">
        <f t="shared" si="25"/>
        <v>0</v>
      </c>
      <c r="P78" s="102">
        <f t="shared" si="25"/>
        <v>0</v>
      </c>
      <c r="Q78" s="102">
        <f t="shared" si="25"/>
        <v>0</v>
      </c>
      <c r="R78" s="102">
        <f t="shared" si="25"/>
        <v>0</v>
      </c>
      <c r="S78" s="102">
        <f t="shared" si="25"/>
        <v>0</v>
      </c>
      <c r="T78" s="102">
        <f t="shared" si="25"/>
        <v>0</v>
      </c>
      <c r="U78" s="102">
        <f t="shared" si="25"/>
        <v>0</v>
      </c>
      <c r="V78" s="102">
        <f t="shared" si="25"/>
        <v>0</v>
      </c>
      <c r="W78" s="102">
        <f t="shared" si="25"/>
        <v>0</v>
      </c>
      <c r="X78" s="102">
        <f t="shared" si="25"/>
        <v>0</v>
      </c>
      <c r="Y78" s="102">
        <f t="shared" si="25"/>
        <v>0</v>
      </c>
      <c r="Z78" s="102">
        <f t="shared" si="25"/>
        <v>0</v>
      </c>
      <c r="AA78" s="102">
        <f t="shared" si="25"/>
        <v>0</v>
      </c>
      <c r="AB78" s="102">
        <f t="shared" si="25"/>
        <v>0</v>
      </c>
      <c r="AC78" s="102">
        <f t="shared" si="25"/>
        <v>0</v>
      </c>
      <c r="AD78" s="102">
        <f t="shared" si="25"/>
        <v>0</v>
      </c>
      <c r="AE78" s="102">
        <f t="shared" si="25"/>
        <v>0</v>
      </c>
      <c r="AF78" s="102">
        <f t="shared" si="25"/>
        <v>0</v>
      </c>
      <c r="AG78" s="102">
        <f t="shared" si="25"/>
        <v>0</v>
      </c>
      <c r="AH78" s="102">
        <f t="shared" si="25"/>
        <v>0</v>
      </c>
      <c r="AI78" s="102">
        <f t="shared" si="25"/>
        <v>0</v>
      </c>
      <c r="AJ78" s="102">
        <f t="shared" si="25"/>
        <v>0</v>
      </c>
      <c r="AK78" s="102">
        <f t="shared" si="25"/>
        <v>0</v>
      </c>
      <c r="AL78" s="102">
        <f t="shared" si="25"/>
        <v>0</v>
      </c>
      <c r="AM78" s="102">
        <f t="shared" si="25"/>
        <v>0</v>
      </c>
      <c r="AN78" s="102">
        <f t="shared" si="25"/>
        <v>0</v>
      </c>
      <c r="AO78" s="102">
        <f t="shared" si="25"/>
        <v>0</v>
      </c>
      <c r="AP78" s="102">
        <f t="shared" si="25"/>
        <v>0</v>
      </c>
      <c r="AQ78" s="102">
        <f t="shared" si="25"/>
        <v>0</v>
      </c>
      <c r="AR78" s="102">
        <f t="shared" si="25"/>
        <v>0</v>
      </c>
      <c r="AS78" s="102">
        <f t="shared" si="25"/>
        <v>0</v>
      </c>
    </row>
    <row r="79" spans="2:45" ht="12.75" outlineLevel="1">
      <c r="B79" s="79" t="s">
        <v>11</v>
      </c>
      <c r="D79" s="102">
        <f>IF(D77='III. Input Tab'!$E$10,'III. Input Tab'!$M$178,0)</f>
        <v>0</v>
      </c>
      <c r="E79" s="102">
        <f>IF(E77='III. Input Tab'!$E$10,'III. Input Tab'!$M$178,0)</f>
        <v>0</v>
      </c>
      <c r="F79" s="102">
        <f>IF(F77='III. Input Tab'!$E$10,'III. Input Tab'!$M$178,0)</f>
        <v>0</v>
      </c>
      <c r="G79" s="102">
        <f>IF(G77='III. Input Tab'!$E$10,'III. Input Tab'!$M$178,0)</f>
        <v>0</v>
      </c>
      <c r="H79" s="102">
        <f>IF(H77='III. Input Tab'!$E$10,'III. Input Tab'!$M$178,0)</f>
        <v>0</v>
      </c>
      <c r="I79" s="102">
        <f>IF(I77='III. Input Tab'!$E$10,'III. Input Tab'!$M$178,0)</f>
        <v>0</v>
      </c>
      <c r="J79" s="102">
        <f>IF(J77='III. Input Tab'!$E$10,'III. Input Tab'!$M$178,0)</f>
        <v>0</v>
      </c>
      <c r="K79" s="102">
        <f>IF(K77='III. Input Tab'!$E$10,'III. Input Tab'!$M$178,0)</f>
        <v>0</v>
      </c>
      <c r="L79" s="102">
        <f>IF(L77='III. Input Tab'!$E$10,'III. Input Tab'!$M$178,0)</f>
        <v>0</v>
      </c>
      <c r="M79" s="102">
        <f>IF(M77='III. Input Tab'!$E$10,'III. Input Tab'!$M$178,0)</f>
        <v>0</v>
      </c>
      <c r="N79" s="102">
        <f>IF(N77='III. Input Tab'!$E$10,'III. Input Tab'!$M$178,0)</f>
        <v>0</v>
      </c>
      <c r="O79" s="102">
        <f>IF(O77='III. Input Tab'!$E$10,'III. Input Tab'!$M$178,0)</f>
        <v>0</v>
      </c>
      <c r="P79" s="102">
        <f>IF(P77='III. Input Tab'!$E$10,'III. Input Tab'!$M$178,0)</f>
        <v>0</v>
      </c>
      <c r="Q79" s="102">
        <f>IF(Q77='III. Input Tab'!$E$10,'III. Input Tab'!$M$178,0)</f>
        <v>0</v>
      </c>
      <c r="R79" s="102">
        <f>IF(R77='III. Input Tab'!$E$10,'III. Input Tab'!$M$178,0)</f>
        <v>0</v>
      </c>
      <c r="S79" s="102">
        <f>IF(S77='III. Input Tab'!$E$10,'III. Input Tab'!$M$178,0)</f>
        <v>0</v>
      </c>
      <c r="T79" s="102">
        <f>IF(T77='III. Input Tab'!$E$10,'III. Input Tab'!$M$178,0)</f>
        <v>0</v>
      </c>
      <c r="U79" s="102">
        <f>IF(U77='III. Input Tab'!$E$10,'III. Input Tab'!$M$178,0)</f>
        <v>0</v>
      </c>
      <c r="V79" s="102">
        <f>IF(V77='III. Input Tab'!$E$10,'III. Input Tab'!$M$178,0)</f>
        <v>0</v>
      </c>
      <c r="W79" s="102">
        <f>IF(W77='III. Input Tab'!$E$10,'III. Input Tab'!$M$178,0)</f>
        <v>0</v>
      </c>
      <c r="X79" s="102">
        <f>IF(X77='III. Input Tab'!$E$10,'III. Input Tab'!$M$178,0)</f>
        <v>0</v>
      </c>
      <c r="Y79" s="102">
        <f>IF(Y77='III. Input Tab'!$E$10,'III. Input Tab'!$M$178,0)</f>
        <v>0</v>
      </c>
      <c r="Z79" s="102">
        <f>IF(Z77='III. Input Tab'!$E$10,'III. Input Tab'!$M$178,0)</f>
        <v>0</v>
      </c>
      <c r="AA79" s="102">
        <f>IF(AA77='III. Input Tab'!$E$10,'III. Input Tab'!$M$178,0)</f>
        <v>0</v>
      </c>
      <c r="AB79" s="102">
        <f>IF(AB77='III. Input Tab'!$E$10,'III. Input Tab'!$M$178,0)</f>
        <v>0</v>
      </c>
      <c r="AC79" s="102">
        <f>IF(AC77='III. Input Tab'!$E$10,'III. Input Tab'!$M$178,0)</f>
        <v>0</v>
      </c>
      <c r="AD79" s="102">
        <f>IF(AD77='III. Input Tab'!$E$10,'III. Input Tab'!$M$178,0)</f>
        <v>0</v>
      </c>
      <c r="AE79" s="102">
        <f>IF(AE77='III. Input Tab'!$E$10,'III. Input Tab'!$M$178,0)</f>
        <v>0</v>
      </c>
      <c r="AF79" s="102">
        <f>IF(AF77='III. Input Tab'!$E$10,'III. Input Tab'!$M$178,0)</f>
        <v>0</v>
      </c>
      <c r="AG79" s="102">
        <f>IF(AG77='III. Input Tab'!$E$10,'III. Input Tab'!$M$178,0)</f>
        <v>0</v>
      </c>
      <c r="AH79" s="102">
        <f>IF(AH77='III. Input Tab'!$E$10,'III. Input Tab'!$M$178,0)</f>
        <v>0</v>
      </c>
      <c r="AI79" s="102">
        <f>IF(AI77='III. Input Tab'!$E$10,'III. Input Tab'!$M$178,0)</f>
        <v>0</v>
      </c>
      <c r="AJ79" s="102">
        <f>IF(AJ77='III. Input Tab'!$E$10,'III. Input Tab'!$M$178,0)</f>
        <v>0</v>
      </c>
      <c r="AK79" s="102">
        <f>IF(AK77='III. Input Tab'!$E$10,'III. Input Tab'!$M$178,0)</f>
        <v>0</v>
      </c>
      <c r="AL79" s="102">
        <f>IF(AL77='III. Input Tab'!$E$10,'III. Input Tab'!$M$178,0)</f>
        <v>0</v>
      </c>
      <c r="AM79" s="102">
        <f>IF(AM77='III. Input Tab'!$E$10,'III. Input Tab'!$M$178,0)</f>
        <v>0</v>
      </c>
      <c r="AN79" s="102">
        <f>IF(AN77='III. Input Tab'!$E$10,'III. Input Tab'!$M$178,0)</f>
        <v>0</v>
      </c>
      <c r="AO79" s="102">
        <f>IF(AO77='III. Input Tab'!$E$10,'III. Input Tab'!$M$178,0)</f>
        <v>0</v>
      </c>
      <c r="AP79" s="102">
        <f>IF(AP77='III. Input Tab'!$E$10,'III. Input Tab'!$M$178,0)</f>
        <v>0</v>
      </c>
      <c r="AQ79" s="102">
        <f>IF(AQ77='III. Input Tab'!$E$10,'III. Input Tab'!$M$178,0)</f>
        <v>0</v>
      </c>
      <c r="AR79" s="102">
        <f>IF(AR77='III. Input Tab'!$E$10,'III. Input Tab'!$M$178,0)</f>
        <v>0</v>
      </c>
      <c r="AS79" s="102">
        <f>IF(AS77='III. Input Tab'!$E$10,'III. Input Tab'!$M$178,0)</f>
        <v>0</v>
      </c>
    </row>
    <row r="80" spans="2:45" ht="12.75" outlineLevel="1">
      <c r="B80" s="79" t="s">
        <v>75</v>
      </c>
      <c r="D80" s="102"/>
      <c r="E80" s="102"/>
      <c r="F80" s="102"/>
      <c r="G80" s="102"/>
      <c r="H80" s="102"/>
      <c r="I80" s="102"/>
      <c r="J80" s="102"/>
      <c r="K80" s="102"/>
      <c r="L80" s="102"/>
      <c r="M80" s="102"/>
      <c r="N80" s="102"/>
      <c r="O80" s="102"/>
      <c r="P80" s="102"/>
      <c r="Q80" s="102"/>
      <c r="R80" s="102"/>
      <c r="S80" s="102"/>
      <c r="T80" s="102"/>
      <c r="U80" s="102"/>
      <c r="V80" s="102"/>
      <c r="W80" s="102"/>
      <c r="X80" s="102"/>
      <c r="Y80" s="102"/>
      <c r="Z80" s="102"/>
      <c r="AA80" s="102"/>
      <c r="AB80" s="102"/>
      <c r="AC80" s="102"/>
      <c r="AD80" s="102"/>
      <c r="AE80" s="102"/>
      <c r="AF80" s="102"/>
      <c r="AG80" s="102"/>
      <c r="AH80" s="102"/>
      <c r="AI80" s="102"/>
      <c r="AJ80" s="102"/>
      <c r="AK80" s="102"/>
      <c r="AL80" s="102"/>
      <c r="AM80" s="102"/>
      <c r="AN80" s="102"/>
      <c r="AO80" s="102"/>
      <c r="AP80" s="102"/>
      <c r="AQ80" s="102"/>
      <c r="AR80" s="102"/>
      <c r="AS80" s="102"/>
    </row>
    <row r="81" spans="2:45" ht="12.75" outlineLevel="1">
      <c r="B81" s="79" t="s">
        <v>21</v>
      </c>
      <c r="D81" s="102">
        <f>IF(D76&lt;='III. Input Tab'!$C$13,+D78*$A$77+D79*$A$77*$A$37,IF('VI. Tax Shedule'!D76&gt;'III. Input Tab'!$C$13,'VI. Tax Shedule'!D78,0))</f>
        <v>0</v>
      </c>
      <c r="E81" s="102">
        <f>IF(E76&lt;='III. Input Tab'!$C$13,+E78*$A$77+E79*$A$77*$A$37,IF('VI. Tax Shedule'!E76&gt;'III. Input Tab'!$C$13,'VI. Tax Shedule'!E78,0))</f>
        <v>0</v>
      </c>
      <c r="F81" s="102">
        <f>IF(F76&lt;='III. Input Tab'!$C$13,+F78*$A$77+F79*$A$77*$A$37,IF('VI. Tax Shedule'!F76&gt;'III. Input Tab'!$C$13,'VI. Tax Shedule'!F78,0))</f>
        <v>0</v>
      </c>
      <c r="G81" s="102">
        <f>IF(G76&lt;='III. Input Tab'!$C$13,+G78*$A$77+G79*$A$77*$A$37,IF('VI. Tax Shedule'!G76&gt;'III. Input Tab'!$C$13,'VI. Tax Shedule'!G78,0))</f>
        <v>0</v>
      </c>
      <c r="H81" s="102">
        <f>IF(H76&lt;='III. Input Tab'!$C$13,+H78*$A$77+H79*$A$77*$A$37,IF('VI. Tax Shedule'!H76&gt;'III. Input Tab'!$C$13,'VI. Tax Shedule'!H78,0))</f>
        <v>0</v>
      </c>
      <c r="I81" s="102">
        <f>IF(I76&lt;='III. Input Tab'!$C$13,+I78*$A$77+I79*$A$77*$A$37,IF('VI. Tax Shedule'!I76&gt;'III. Input Tab'!$C$13,'VI. Tax Shedule'!I78,0))</f>
        <v>0</v>
      </c>
      <c r="J81" s="102">
        <f>IF(J76&lt;='III. Input Tab'!$C$13,+J78*$A$77+J79*$A$77*$A$37,IF('VI. Tax Shedule'!J76&gt;'III. Input Tab'!$C$13,'VI. Tax Shedule'!J78,0))</f>
        <v>0</v>
      </c>
      <c r="K81" s="102">
        <f>IF(K76&lt;='III. Input Tab'!$C$13,+K78*$A$77+K79*$A$77*$A$37,IF('VI. Tax Shedule'!K76&gt;'III. Input Tab'!$C$13,'VI. Tax Shedule'!K78,0))</f>
        <v>0</v>
      </c>
      <c r="L81" s="102">
        <f>IF(L76&lt;='III. Input Tab'!$C$13,+L78*$A$77+L79*$A$77*$A$37,IF('VI. Tax Shedule'!L76&gt;'III. Input Tab'!$C$13,'VI. Tax Shedule'!L78,0))</f>
        <v>0</v>
      </c>
      <c r="M81" s="102">
        <f>IF(M76&lt;='III. Input Tab'!$C$13,+M78*$A$77+M79*$A$77*$A$37,IF('VI. Tax Shedule'!M76&gt;'III. Input Tab'!$C$13,'VI. Tax Shedule'!M78,0))</f>
        <v>0</v>
      </c>
      <c r="N81" s="102">
        <f>IF(N76&lt;='III. Input Tab'!$C$13,+N78*$A$77+N79*$A$77*$A$37,IF('VI. Tax Shedule'!N76&gt;'III. Input Tab'!$C$13,'VI. Tax Shedule'!N78,0))</f>
        <v>0</v>
      </c>
      <c r="O81" s="102">
        <f>IF(O76&lt;='III. Input Tab'!$C$13,+O78*$A$77+O79*$A$77*$A$37,IF('VI. Tax Shedule'!O76&gt;'III. Input Tab'!$C$13,'VI. Tax Shedule'!O78,0))</f>
        <v>0</v>
      </c>
      <c r="P81" s="102">
        <f>IF(P76&lt;='III. Input Tab'!$C$13,+P78*$A$77+P79*$A$77*$A$37,IF('VI. Tax Shedule'!P76&gt;'III. Input Tab'!$C$13,'VI. Tax Shedule'!P78,0))</f>
        <v>0</v>
      </c>
      <c r="Q81" s="102">
        <f>IF(Q76&lt;='III. Input Tab'!$C$13,+Q78*$A$77+Q79*$A$77*$A$37,IF('VI. Tax Shedule'!Q76&gt;'III. Input Tab'!$C$13,'VI. Tax Shedule'!Q78,0))</f>
        <v>0</v>
      </c>
      <c r="R81" s="102">
        <f>IF(R76&lt;='III. Input Tab'!$C$13,+R78*$A$77+R79*$A$77*$A$37,IF('VI. Tax Shedule'!R76&gt;'III. Input Tab'!$C$13,'VI. Tax Shedule'!R78,0))</f>
        <v>0</v>
      </c>
      <c r="S81" s="102">
        <f>IF(S76&lt;='III. Input Tab'!$C$13,+S78*$A$77+S79*$A$77*$A$37,IF('VI. Tax Shedule'!S76&gt;'III. Input Tab'!$C$13,'VI. Tax Shedule'!S78,0))</f>
        <v>0</v>
      </c>
      <c r="T81" s="102">
        <f>IF(T76&lt;='III. Input Tab'!$C$13,+T78*$A$77+T79*$A$77*$A$37,IF('VI. Tax Shedule'!T76&gt;'III. Input Tab'!$C$13,'VI. Tax Shedule'!T78,0))</f>
        <v>0</v>
      </c>
      <c r="U81" s="102">
        <f>IF(U76&lt;='III. Input Tab'!$C$13,+U78*$A$77+U79*$A$77*$A$37,IF('VI. Tax Shedule'!U76&gt;'III. Input Tab'!$C$13,'VI. Tax Shedule'!U78,0))</f>
        <v>0</v>
      </c>
      <c r="V81" s="102">
        <f>IF(V76&lt;='III. Input Tab'!$C$13,+V78*$A$77+V79*$A$77*$A$37,IF('VI. Tax Shedule'!V76&gt;'III. Input Tab'!$C$13,'VI. Tax Shedule'!V78,0))</f>
        <v>0</v>
      </c>
      <c r="W81" s="102">
        <f>IF(W76&lt;='III. Input Tab'!$C$13,+W78*$A$77+W79*$A$77*$A$37,IF('VI. Tax Shedule'!W76&gt;'III. Input Tab'!$C$13,'VI. Tax Shedule'!W78,0))</f>
        <v>0</v>
      </c>
      <c r="X81" s="102">
        <f>IF(X76&lt;='III. Input Tab'!$C$13,+X78*$A$77+X79*$A$77*$A$37,IF('VI. Tax Shedule'!X76&gt;'III. Input Tab'!$C$13,'VI. Tax Shedule'!X78,0))</f>
        <v>0</v>
      </c>
      <c r="Y81" s="102">
        <f>IF(Y76&lt;='III. Input Tab'!$C$13,+Y78*$A$77+Y79*$A$77*$A$37,IF('VI. Tax Shedule'!Y76&gt;'III. Input Tab'!$C$13,'VI. Tax Shedule'!Y78,0))</f>
        <v>0</v>
      </c>
      <c r="Z81" s="102">
        <f>IF(Z76&lt;='III. Input Tab'!$C$13,+Z78*$A$77+Z79*$A$77*$A$37,IF('VI. Tax Shedule'!Z76&gt;'III. Input Tab'!$C$13,'VI. Tax Shedule'!Z78,0))</f>
        <v>0</v>
      </c>
      <c r="AA81" s="102">
        <f>IF(AA76&lt;='III. Input Tab'!$C$13,+AA78*$A$77+AA79*$A$77*$A$37,IF('VI. Tax Shedule'!AA76&gt;'III. Input Tab'!$C$13,'VI. Tax Shedule'!AA78,0))</f>
        <v>0</v>
      </c>
      <c r="AB81" s="102">
        <f>IF(AB76&lt;='III. Input Tab'!$C$13,+AB78*$A$77+AB79*$A$77*$A$37,IF('VI. Tax Shedule'!AB76&gt;'III. Input Tab'!$C$13,'VI. Tax Shedule'!AB78,0))</f>
        <v>0</v>
      </c>
      <c r="AC81" s="102">
        <f>IF(AC76&lt;='III. Input Tab'!$C$13,+AC78*$A$77+AC79*$A$77*$A$37,IF('VI. Tax Shedule'!AC76&gt;'III. Input Tab'!$C$13,'VI. Tax Shedule'!AC78,0))</f>
        <v>0</v>
      </c>
      <c r="AD81" s="102">
        <f>IF(AD76&lt;='III. Input Tab'!$C$13,+AD78*$A$77+AD79*$A$77*$A$37,IF('VI. Tax Shedule'!AD76&gt;'III. Input Tab'!$C$13,'VI. Tax Shedule'!AD78,0))</f>
        <v>0</v>
      </c>
      <c r="AE81" s="102">
        <f>IF(AE76&lt;='III. Input Tab'!$C$13,+AE78*$A$77+AE79*$A$77*$A$37,IF('VI. Tax Shedule'!AE76&gt;'III. Input Tab'!$C$13,'VI. Tax Shedule'!AE78,0))</f>
        <v>0</v>
      </c>
      <c r="AF81" s="102">
        <f>IF(AF76&lt;='III. Input Tab'!$C$13,+AF78*$A$77+AF79*$A$77*$A$37,IF('VI. Tax Shedule'!AF76&gt;'III. Input Tab'!$C$13,'VI. Tax Shedule'!AF78,0))</f>
        <v>0</v>
      </c>
      <c r="AG81" s="102">
        <f>IF(AG76&lt;='III. Input Tab'!$C$13,+AG78*$A$77+AG79*$A$77*$A$37,IF('VI. Tax Shedule'!AG76&gt;'III. Input Tab'!$C$13,'VI. Tax Shedule'!AG78,0))</f>
        <v>0</v>
      </c>
      <c r="AH81" s="102">
        <f>IF(AH76&lt;='III. Input Tab'!$C$13,+AH78*$A$77+AH79*$A$77*$A$37,IF('VI. Tax Shedule'!AH76&gt;'III. Input Tab'!$C$13,'VI. Tax Shedule'!AH78,0))</f>
        <v>0</v>
      </c>
      <c r="AI81" s="102">
        <f>IF(AI76&lt;='III. Input Tab'!$C$13,+AI78*$A$77+AI79*$A$77*$A$37,IF('VI. Tax Shedule'!AI76&gt;'III. Input Tab'!$C$13,'VI. Tax Shedule'!AI78,0))</f>
        <v>0</v>
      </c>
      <c r="AJ81" s="102">
        <f>IF(AJ76&lt;='III. Input Tab'!$C$13,+AJ78*$A$77+AJ79*$A$77*$A$37,IF('VI. Tax Shedule'!AJ76&gt;'III. Input Tab'!$C$13,'VI. Tax Shedule'!AJ78,0))</f>
        <v>0</v>
      </c>
      <c r="AK81" s="102">
        <f>IF(AK76&lt;='III. Input Tab'!$C$13,+AK78*$A$77+AK79*$A$77*$A$37,IF('VI. Tax Shedule'!AK76&gt;'III. Input Tab'!$C$13,'VI. Tax Shedule'!AK78,0))</f>
        <v>0</v>
      </c>
      <c r="AL81" s="102">
        <f>IF(AL76&lt;='III. Input Tab'!$C$13,+AL78*$A$77+AL79*$A$77*$A$37,IF('VI. Tax Shedule'!AL76&gt;'III. Input Tab'!$C$13,'VI. Tax Shedule'!AL78,0))</f>
        <v>0</v>
      </c>
      <c r="AM81" s="102">
        <f>IF(AM76&lt;='III. Input Tab'!$C$13,+AM78*$A$77+AM79*$A$77*$A$37,IF('VI. Tax Shedule'!AM76&gt;'III. Input Tab'!$C$13,'VI. Tax Shedule'!AM78,0))</f>
        <v>0</v>
      </c>
      <c r="AN81" s="102">
        <f>IF(AN76&lt;='III. Input Tab'!$C$13,+AN78*$A$77+AN79*$A$77*$A$37,IF('VI. Tax Shedule'!AN76&gt;'III. Input Tab'!$C$13,'VI. Tax Shedule'!AN78,0))</f>
        <v>0</v>
      </c>
      <c r="AO81" s="102">
        <f>IF(AO76&lt;='III. Input Tab'!$C$13,+AO78*$A$77+AO79*$A$77*$A$37,IF('VI. Tax Shedule'!AO76&gt;'III. Input Tab'!$C$13,'VI. Tax Shedule'!AO78,0))</f>
        <v>0</v>
      </c>
      <c r="AP81" s="102">
        <f>IF(AP76&lt;='III. Input Tab'!$C$13,+AP78*$A$77+AP79*$A$77*$A$37,IF('VI. Tax Shedule'!AP76&gt;'III. Input Tab'!$C$13,'VI. Tax Shedule'!AP78,0))</f>
        <v>0</v>
      </c>
      <c r="AQ81" s="102">
        <f>IF(AQ76&lt;='III. Input Tab'!$C$13,+AQ78*$A$77+AQ79*$A$77*$A$37,IF('VI. Tax Shedule'!AQ76&gt;'III. Input Tab'!$C$13,'VI. Tax Shedule'!AQ78,0))</f>
        <v>0</v>
      </c>
      <c r="AR81" s="102">
        <f>IF(AR76&lt;='III. Input Tab'!$C$13,+AR78*$A$77+AR79*$A$77*$A$37,IF('VI. Tax Shedule'!AR76&gt;'III. Input Tab'!$C$13,'VI. Tax Shedule'!AR78,0))</f>
        <v>0</v>
      </c>
      <c r="AS81" s="102">
        <f>IF(AS76&lt;='III. Input Tab'!$C$13,+AS78*$A$77+AS79*$A$77*$A$37,IF('VI. Tax Shedule'!AS76&gt;'III. Input Tab'!$C$13,'VI. Tax Shedule'!AS78,0))</f>
        <v>0</v>
      </c>
    </row>
    <row r="82" spans="2:45" ht="13.5" outlineLevel="1" thickBot="1">
      <c r="B82" s="79" t="s">
        <v>76</v>
      </c>
      <c r="D82" s="206">
        <f>+D78+D79-D80-D81</f>
        <v>0</v>
      </c>
      <c r="E82" s="206">
        <f aca="true" t="shared" si="26" ref="E82:AS82">+E78+E79-E80-E81</f>
        <v>0</v>
      </c>
      <c r="F82" s="206">
        <f t="shared" si="26"/>
        <v>0</v>
      </c>
      <c r="G82" s="206">
        <f t="shared" si="26"/>
        <v>0</v>
      </c>
      <c r="H82" s="206">
        <f t="shared" si="26"/>
        <v>0</v>
      </c>
      <c r="I82" s="206">
        <f t="shared" si="26"/>
        <v>0</v>
      </c>
      <c r="J82" s="206">
        <f t="shared" si="26"/>
        <v>0</v>
      </c>
      <c r="K82" s="206">
        <f t="shared" si="26"/>
        <v>0</v>
      </c>
      <c r="L82" s="206">
        <f t="shared" si="26"/>
        <v>0</v>
      </c>
      <c r="M82" s="206">
        <f t="shared" si="26"/>
        <v>0</v>
      </c>
      <c r="N82" s="206">
        <f t="shared" si="26"/>
        <v>0</v>
      </c>
      <c r="O82" s="206">
        <f t="shared" si="26"/>
        <v>0</v>
      </c>
      <c r="P82" s="206">
        <f t="shared" si="26"/>
        <v>0</v>
      </c>
      <c r="Q82" s="206">
        <f t="shared" si="26"/>
        <v>0</v>
      </c>
      <c r="R82" s="206">
        <f t="shared" si="26"/>
        <v>0</v>
      </c>
      <c r="S82" s="206">
        <f t="shared" si="26"/>
        <v>0</v>
      </c>
      <c r="T82" s="206">
        <f t="shared" si="26"/>
        <v>0</v>
      </c>
      <c r="U82" s="206">
        <f t="shared" si="26"/>
        <v>0</v>
      </c>
      <c r="V82" s="206">
        <f t="shared" si="26"/>
        <v>0</v>
      </c>
      <c r="W82" s="206">
        <f t="shared" si="26"/>
        <v>0</v>
      </c>
      <c r="X82" s="206">
        <f t="shared" si="26"/>
        <v>0</v>
      </c>
      <c r="Y82" s="206">
        <f t="shared" si="26"/>
        <v>0</v>
      </c>
      <c r="Z82" s="206">
        <f t="shared" si="26"/>
        <v>0</v>
      </c>
      <c r="AA82" s="206">
        <f t="shared" si="26"/>
        <v>0</v>
      </c>
      <c r="AB82" s="206">
        <f t="shared" si="26"/>
        <v>0</v>
      </c>
      <c r="AC82" s="206">
        <f t="shared" si="26"/>
        <v>0</v>
      </c>
      <c r="AD82" s="206">
        <f t="shared" si="26"/>
        <v>0</v>
      </c>
      <c r="AE82" s="206">
        <f t="shared" si="26"/>
        <v>0</v>
      </c>
      <c r="AF82" s="206">
        <f t="shared" si="26"/>
        <v>0</v>
      </c>
      <c r="AG82" s="206">
        <f t="shared" si="26"/>
        <v>0</v>
      </c>
      <c r="AH82" s="206">
        <f t="shared" si="26"/>
        <v>0</v>
      </c>
      <c r="AI82" s="206">
        <f t="shared" si="26"/>
        <v>0</v>
      </c>
      <c r="AJ82" s="206">
        <f t="shared" si="26"/>
        <v>0</v>
      </c>
      <c r="AK82" s="206">
        <f t="shared" si="26"/>
        <v>0</v>
      </c>
      <c r="AL82" s="206">
        <f t="shared" si="26"/>
        <v>0</v>
      </c>
      <c r="AM82" s="206">
        <f t="shared" si="26"/>
        <v>0</v>
      </c>
      <c r="AN82" s="206">
        <f t="shared" si="26"/>
        <v>0</v>
      </c>
      <c r="AO82" s="206">
        <f t="shared" si="26"/>
        <v>0</v>
      </c>
      <c r="AP82" s="206">
        <f t="shared" si="26"/>
        <v>0</v>
      </c>
      <c r="AQ82" s="206">
        <f t="shared" si="26"/>
        <v>0</v>
      </c>
      <c r="AR82" s="206">
        <f t="shared" si="26"/>
        <v>0</v>
      </c>
      <c r="AS82" s="206">
        <f t="shared" si="26"/>
        <v>0</v>
      </c>
    </row>
    <row r="83" ht="13.5" outlineLevel="1" thickTop="1">
      <c r="B83" s="101"/>
    </row>
    <row r="84" ht="12.75" outlineLevel="1">
      <c r="B84" s="101"/>
    </row>
    <row r="85" spans="2:45" ht="12.75">
      <c r="B85" s="101"/>
      <c r="D85" s="95" t="str">
        <f>D46</f>
        <v>Construct</v>
      </c>
      <c r="E85" s="95" t="str">
        <f aca="true" t="shared" si="27" ref="E85:AS87">E46</f>
        <v>Construct</v>
      </c>
      <c r="F85" s="95" t="str">
        <f t="shared" si="27"/>
        <v>Construct</v>
      </c>
      <c r="G85" s="95" t="str">
        <f t="shared" si="27"/>
        <v>Construct</v>
      </c>
      <c r="H85" s="95" t="str">
        <f t="shared" si="27"/>
        <v>Construct</v>
      </c>
      <c r="I85" s="95" t="str">
        <f t="shared" si="27"/>
        <v>Construct</v>
      </c>
      <c r="J85" s="95">
        <f t="shared" si="27"/>
      </c>
      <c r="K85" s="95">
        <f t="shared" si="27"/>
      </c>
      <c r="L85" s="95">
        <f t="shared" si="27"/>
      </c>
      <c r="M85" s="11">
        <f t="shared" si="27"/>
      </c>
      <c r="N85" s="11">
        <f t="shared" si="27"/>
      </c>
      <c r="O85" s="11">
        <f t="shared" si="27"/>
      </c>
      <c r="P85" s="11">
        <f t="shared" si="27"/>
      </c>
      <c r="Q85" s="11">
        <f t="shared" si="27"/>
      </c>
      <c r="R85" s="11">
        <f t="shared" si="27"/>
      </c>
      <c r="S85" s="11">
        <f t="shared" si="27"/>
      </c>
      <c r="T85" s="11">
        <f t="shared" si="27"/>
      </c>
      <c r="U85" s="11">
        <f t="shared" si="27"/>
      </c>
      <c r="V85" s="11">
        <f t="shared" si="27"/>
      </c>
      <c r="W85" s="11">
        <f t="shared" si="27"/>
      </c>
      <c r="X85" s="11">
        <f t="shared" si="27"/>
      </c>
      <c r="Y85" s="11">
        <f t="shared" si="27"/>
      </c>
      <c r="Z85" s="11">
        <f t="shared" si="27"/>
      </c>
      <c r="AA85" s="11">
        <f t="shared" si="27"/>
      </c>
      <c r="AB85" s="11">
        <f t="shared" si="27"/>
      </c>
      <c r="AC85" s="11">
        <f t="shared" si="27"/>
      </c>
      <c r="AD85" s="11">
        <f t="shared" si="27"/>
      </c>
      <c r="AE85" s="11">
        <f t="shared" si="27"/>
      </c>
      <c r="AF85" s="11">
        <f t="shared" si="27"/>
      </c>
      <c r="AG85" s="11">
        <f t="shared" si="27"/>
      </c>
      <c r="AH85" s="11">
        <f t="shared" si="27"/>
      </c>
      <c r="AI85" s="11">
        <f t="shared" si="27"/>
      </c>
      <c r="AJ85" s="11">
        <f t="shared" si="27"/>
      </c>
      <c r="AK85" s="11">
        <f t="shared" si="27"/>
      </c>
      <c r="AL85" s="11">
        <f t="shared" si="27"/>
      </c>
      <c r="AM85" s="11">
        <f t="shared" si="27"/>
      </c>
      <c r="AN85" s="11">
        <f t="shared" si="27"/>
      </c>
      <c r="AO85" s="11">
        <f t="shared" si="27"/>
      </c>
      <c r="AP85" s="11">
        <f t="shared" si="27"/>
      </c>
      <c r="AQ85" s="11">
        <f t="shared" si="27"/>
      </c>
      <c r="AR85" s="11">
        <f t="shared" si="27"/>
      </c>
      <c r="AS85" s="11">
        <f t="shared" si="27"/>
      </c>
    </row>
    <row r="86" spans="1:45" ht="12.75">
      <c r="A86" s="9" t="s">
        <v>25</v>
      </c>
      <c r="B86" s="101"/>
      <c r="D86" s="40">
        <f aca="true" t="shared" si="28" ref="D86:S87">D47</f>
        <v>0</v>
      </c>
      <c r="E86" s="40">
        <f t="shared" si="28"/>
        <v>0</v>
      </c>
      <c r="F86" s="40">
        <f t="shared" si="28"/>
        <v>0</v>
      </c>
      <c r="G86" s="40">
        <f t="shared" si="28"/>
        <v>0</v>
      </c>
      <c r="H86" s="40">
        <f t="shared" si="28"/>
        <v>0</v>
      </c>
      <c r="I86" s="40">
        <f t="shared" si="28"/>
        <v>0</v>
      </c>
      <c r="J86" s="40">
        <f t="shared" si="28"/>
        <v>1</v>
      </c>
      <c r="K86" s="40">
        <f t="shared" si="28"/>
        <v>2</v>
      </c>
      <c r="L86" s="40">
        <f t="shared" si="28"/>
        <v>3</v>
      </c>
      <c r="M86" s="40">
        <f t="shared" si="28"/>
        <v>4</v>
      </c>
      <c r="N86" s="40">
        <f t="shared" si="28"/>
        <v>5</v>
      </c>
      <c r="O86" s="40">
        <f t="shared" si="28"/>
        <v>6</v>
      </c>
      <c r="P86" s="40">
        <f t="shared" si="28"/>
        <v>7</v>
      </c>
      <c r="Q86" s="40">
        <f t="shared" si="28"/>
        <v>8</v>
      </c>
      <c r="R86" s="40">
        <f t="shared" si="28"/>
        <v>9</v>
      </c>
      <c r="S86" s="40">
        <f t="shared" si="28"/>
        <v>10</v>
      </c>
      <c r="T86" s="40">
        <f t="shared" si="27"/>
        <v>11</v>
      </c>
      <c r="U86" s="40">
        <f t="shared" si="27"/>
        <v>12</v>
      </c>
      <c r="V86" s="40">
        <f t="shared" si="27"/>
        <v>13</v>
      </c>
      <c r="W86" s="40">
        <f t="shared" si="27"/>
        <v>14</v>
      </c>
      <c r="X86" s="40">
        <f t="shared" si="27"/>
        <v>15</v>
      </c>
      <c r="Y86" s="40">
        <f t="shared" si="27"/>
        <v>16</v>
      </c>
      <c r="Z86" s="40">
        <f t="shared" si="27"/>
        <v>17</v>
      </c>
      <c r="AA86" s="40">
        <f t="shared" si="27"/>
        <v>18</v>
      </c>
      <c r="AB86" s="40">
        <f t="shared" si="27"/>
        <v>19</v>
      </c>
      <c r="AC86" s="40">
        <f t="shared" si="27"/>
        <v>20</v>
      </c>
      <c r="AD86" s="40">
        <f t="shared" si="27"/>
        <v>21</v>
      </c>
      <c r="AE86" s="40">
        <f t="shared" si="27"/>
        <v>22</v>
      </c>
      <c r="AF86" s="40">
        <f t="shared" si="27"/>
        <v>23</v>
      </c>
      <c r="AG86" s="40">
        <f t="shared" si="27"/>
        <v>24</v>
      </c>
      <c r="AH86" s="40">
        <f t="shared" si="27"/>
        <v>25</v>
      </c>
      <c r="AI86" s="40">
        <f t="shared" si="27"/>
        <v>26</v>
      </c>
      <c r="AJ86" s="40">
        <f t="shared" si="27"/>
        <v>27</v>
      </c>
      <c r="AK86" s="40">
        <f t="shared" si="27"/>
        <v>28</v>
      </c>
      <c r="AL86" s="40">
        <f t="shared" si="27"/>
        <v>29</v>
      </c>
      <c r="AM86" s="40">
        <f t="shared" si="27"/>
        <v>30</v>
      </c>
      <c r="AN86" s="40">
        <f t="shared" si="27"/>
        <v>31</v>
      </c>
      <c r="AO86" s="40">
        <f t="shared" si="27"/>
        <v>32</v>
      </c>
      <c r="AP86" s="40">
        <f t="shared" si="27"/>
        <v>33</v>
      </c>
      <c r="AQ86" s="40">
        <f t="shared" si="27"/>
        <v>34</v>
      </c>
      <c r="AR86" s="40">
        <f t="shared" si="27"/>
        <v>35</v>
      </c>
      <c r="AS86" s="40">
        <f t="shared" si="27"/>
        <v>36</v>
      </c>
    </row>
    <row r="87" spans="1:45" ht="12.75">
      <c r="A87" s="158">
        <f>'III. Input Tab'!C181</f>
        <v>0.07</v>
      </c>
      <c r="B87" s="134" t="s">
        <v>171</v>
      </c>
      <c r="D87" s="103">
        <f t="shared" si="28"/>
        <v>2011</v>
      </c>
      <c r="E87" s="103">
        <f t="shared" si="27"/>
        <v>2012</v>
      </c>
      <c r="F87" s="103">
        <f t="shared" si="27"/>
        <v>2013</v>
      </c>
      <c r="G87" s="103">
        <f t="shared" si="27"/>
        <v>2014</v>
      </c>
      <c r="H87" s="103">
        <f t="shared" si="27"/>
        <v>2015</v>
      </c>
      <c r="I87" s="103">
        <f t="shared" si="27"/>
        <v>2016</v>
      </c>
      <c r="J87" s="103">
        <f t="shared" si="27"/>
        <v>2017</v>
      </c>
      <c r="K87" s="103">
        <f t="shared" si="27"/>
        <v>2018</v>
      </c>
      <c r="L87" s="103">
        <f t="shared" si="27"/>
        <v>2019</v>
      </c>
      <c r="M87" s="103">
        <f t="shared" si="27"/>
        <v>2020</v>
      </c>
      <c r="N87" s="103">
        <f t="shared" si="27"/>
        <v>2021</v>
      </c>
      <c r="O87" s="103">
        <f t="shared" si="27"/>
        <v>2022</v>
      </c>
      <c r="P87" s="103">
        <f t="shared" si="27"/>
        <v>2023</v>
      </c>
      <c r="Q87" s="103">
        <f t="shared" si="27"/>
        <v>2024</v>
      </c>
      <c r="R87" s="103">
        <f t="shared" si="27"/>
        <v>2025</v>
      </c>
      <c r="S87" s="103">
        <f t="shared" si="27"/>
        <v>2026</v>
      </c>
      <c r="T87" s="103">
        <f t="shared" si="27"/>
        <v>2027</v>
      </c>
      <c r="U87" s="103">
        <f t="shared" si="27"/>
        <v>2028</v>
      </c>
      <c r="V87" s="103">
        <f t="shared" si="27"/>
        <v>2029</v>
      </c>
      <c r="W87" s="103">
        <f t="shared" si="27"/>
        <v>2030</v>
      </c>
      <c r="X87" s="103">
        <f t="shared" si="27"/>
        <v>2031</v>
      </c>
      <c r="Y87" s="103">
        <f t="shared" si="27"/>
        <v>2032</v>
      </c>
      <c r="Z87" s="103">
        <f t="shared" si="27"/>
        <v>2033</v>
      </c>
      <c r="AA87" s="103">
        <f t="shared" si="27"/>
        <v>2034</v>
      </c>
      <c r="AB87" s="103">
        <f t="shared" si="27"/>
        <v>2035</v>
      </c>
      <c r="AC87" s="103">
        <f t="shared" si="27"/>
        <v>2036</v>
      </c>
      <c r="AD87" s="103">
        <f t="shared" si="27"/>
        <v>2037</v>
      </c>
      <c r="AE87" s="103">
        <f t="shared" si="27"/>
        <v>2038</v>
      </c>
      <c r="AF87" s="103">
        <f t="shared" si="27"/>
        <v>2039</v>
      </c>
      <c r="AG87" s="103">
        <f t="shared" si="27"/>
        <v>2040</v>
      </c>
      <c r="AH87" s="103">
        <f t="shared" si="27"/>
        <v>2041</v>
      </c>
      <c r="AI87" s="103">
        <f t="shared" si="27"/>
        <v>2042</v>
      </c>
      <c r="AJ87" s="103">
        <f t="shared" si="27"/>
        <v>2043</v>
      </c>
      <c r="AK87" s="103">
        <f t="shared" si="27"/>
        <v>2044</v>
      </c>
      <c r="AL87" s="103">
        <f t="shared" si="27"/>
        <v>2045</v>
      </c>
      <c r="AM87" s="103">
        <f t="shared" si="27"/>
        <v>2046</v>
      </c>
      <c r="AN87" s="103">
        <f t="shared" si="27"/>
        <v>2047</v>
      </c>
      <c r="AO87" s="103">
        <f t="shared" si="27"/>
        <v>2048</v>
      </c>
      <c r="AP87" s="103">
        <f t="shared" si="27"/>
        <v>2049</v>
      </c>
      <c r="AQ87" s="103">
        <f t="shared" si="27"/>
        <v>2050</v>
      </c>
      <c r="AR87" s="103">
        <f t="shared" si="27"/>
        <v>2051</v>
      </c>
      <c r="AS87" s="103">
        <f t="shared" si="27"/>
        <v>2052</v>
      </c>
    </row>
    <row r="88" spans="2:45" ht="12.75">
      <c r="B88" s="79" t="s">
        <v>208</v>
      </c>
      <c r="D88" s="45">
        <v>0</v>
      </c>
      <c r="E88" s="45">
        <f>+D92</f>
        <v>0</v>
      </c>
      <c r="F88" s="45">
        <f>+E92</f>
        <v>0</v>
      </c>
      <c r="G88" s="45">
        <f>+F92</f>
        <v>0</v>
      </c>
      <c r="H88" s="45">
        <f>+G92</f>
        <v>0</v>
      </c>
      <c r="I88" s="45">
        <f>+H92</f>
        <v>0</v>
      </c>
      <c r="J88" s="45">
        <f>I92</f>
        <v>0</v>
      </c>
      <c r="K88" s="45">
        <f aca="true" t="shared" si="29" ref="K88:AS88">J92</f>
        <v>91.36012050000005</v>
      </c>
      <c r="L88" s="45">
        <f t="shared" si="29"/>
        <v>84.96491206500005</v>
      </c>
      <c r="M88" s="45">
        <f t="shared" si="29"/>
        <v>79.01736822045005</v>
      </c>
      <c r="N88" s="45">
        <f t="shared" si="29"/>
        <v>73.48615244501855</v>
      </c>
      <c r="O88" s="45">
        <f t="shared" si="29"/>
        <v>68.34212177386725</v>
      </c>
      <c r="P88" s="45">
        <f t="shared" si="29"/>
        <v>63.55817324969654</v>
      </c>
      <c r="Q88" s="45">
        <f t="shared" si="29"/>
        <v>59.10910112221778</v>
      </c>
      <c r="R88" s="45">
        <f t="shared" si="29"/>
        <v>54.971464043662536</v>
      </c>
      <c r="S88" s="45">
        <f t="shared" si="29"/>
        <v>51.12346156060616</v>
      </c>
      <c r="T88" s="45">
        <f t="shared" si="29"/>
        <v>47.54481925136373</v>
      </c>
      <c r="U88" s="45">
        <f t="shared" si="29"/>
        <v>44.21668190376827</v>
      </c>
      <c r="V88" s="45">
        <f t="shared" si="29"/>
        <v>41.12151417050449</v>
      </c>
      <c r="W88" s="45">
        <f t="shared" si="29"/>
        <v>38.24300817856918</v>
      </c>
      <c r="X88" s="45">
        <f t="shared" si="29"/>
        <v>35.56599760606933</v>
      </c>
      <c r="Y88" s="45">
        <f t="shared" si="29"/>
        <v>33.07637777364448</v>
      </c>
      <c r="Z88" s="45">
        <f t="shared" si="29"/>
        <v>30.761031329489366</v>
      </c>
      <c r="AA88" s="45">
        <f t="shared" si="29"/>
        <v>28.60775913642511</v>
      </c>
      <c r="AB88" s="45">
        <f t="shared" si="29"/>
        <v>26.60521599687535</v>
      </c>
      <c r="AC88" s="45">
        <f t="shared" si="29"/>
        <v>24.742850877094078</v>
      </c>
      <c r="AD88" s="45">
        <f t="shared" si="29"/>
        <v>23.010851315697494</v>
      </c>
      <c r="AE88" s="45">
        <f t="shared" si="29"/>
        <v>21.40009172359867</v>
      </c>
      <c r="AF88" s="45">
        <f t="shared" si="29"/>
        <v>19.902085302946762</v>
      </c>
      <c r="AG88" s="45">
        <f t="shared" si="29"/>
        <v>18.50893933174049</v>
      </c>
      <c r="AH88" s="45">
        <f t="shared" si="29"/>
        <v>17.213313578518655</v>
      </c>
      <c r="AI88" s="45">
        <f t="shared" si="29"/>
        <v>16.00838162802235</v>
      </c>
      <c r="AJ88" s="45">
        <f t="shared" si="29"/>
        <v>14.887794914060784</v>
      </c>
      <c r="AK88" s="45">
        <f t="shared" si="29"/>
        <v>13.845649270076528</v>
      </c>
      <c r="AL88" s="45">
        <f t="shared" si="29"/>
        <v>12.876453821171172</v>
      </c>
      <c r="AM88" s="45">
        <f t="shared" si="29"/>
        <v>11.97510205368919</v>
      </c>
      <c r="AN88" s="45">
        <f t="shared" si="29"/>
        <v>11.136844909930947</v>
      </c>
      <c r="AO88" s="45">
        <f t="shared" si="29"/>
        <v>10.35726576623578</v>
      </c>
      <c r="AP88" s="45">
        <f t="shared" si="29"/>
        <v>9.632257162599275</v>
      </c>
      <c r="AQ88" s="45">
        <f t="shared" si="29"/>
        <v>8.957999161217327</v>
      </c>
      <c r="AR88" s="45">
        <f t="shared" si="29"/>
        <v>8.330939219932114</v>
      </c>
      <c r="AS88" s="45">
        <f t="shared" si="29"/>
        <v>7.747773474536866</v>
      </c>
    </row>
    <row r="89" spans="2:45" ht="12.75">
      <c r="B89" s="79" t="s">
        <v>11</v>
      </c>
      <c r="D89" s="45">
        <f>IF(D87='III. Input Tab'!$E$10,'III. Input Tab'!$M$199*0.75,0)</f>
        <v>0</v>
      </c>
      <c r="E89" s="45">
        <f>IF(E87='III. Input Tab'!$E$10,'III. Input Tab'!$M$199*0.75,0)</f>
        <v>0</v>
      </c>
      <c r="F89" s="45">
        <f>IF(F87='III. Input Tab'!$E$10,'III. Input Tab'!$M$199*0.75,0)</f>
        <v>0</v>
      </c>
      <c r="G89" s="45">
        <f>IF(G87='III. Input Tab'!$E$10,'III. Input Tab'!$M$199*0.75,0)</f>
        <v>0</v>
      </c>
      <c r="H89" s="45">
        <f>IF(H87='III. Input Tab'!$E$10,'III. Input Tab'!$M$199*0.75,0)</f>
        <v>0</v>
      </c>
      <c r="I89" s="45">
        <f>IF(I87='III. Input Tab'!$E$10,'III. Input Tab'!$M$199*0.75,0)</f>
        <v>0</v>
      </c>
      <c r="J89" s="45">
        <f>IF(J87='III. Input Tab'!$E$10,'III. Input Tab'!$M$199*0.75,0)</f>
        <v>94.67370000000005</v>
      </c>
      <c r="K89" s="45">
        <f>IF(K87='III. Input Tab'!$E$10,'III. Input Tab'!$M$199*0.75,0)</f>
        <v>0</v>
      </c>
      <c r="L89" s="45">
        <f>IF(L87='III. Input Tab'!$E$10,'III. Input Tab'!$M$199*0.75,0)</f>
        <v>0</v>
      </c>
      <c r="M89" s="45">
        <f>IF(M87='III. Input Tab'!$E$10,'III. Input Tab'!$M$199*0.75,0)</f>
        <v>0</v>
      </c>
      <c r="N89" s="45">
        <f>IF(N87='III. Input Tab'!$E$10,'III. Input Tab'!$M$199*0.75,0)</f>
        <v>0</v>
      </c>
      <c r="O89" s="45">
        <f>IF(O87='III. Input Tab'!$E$10,'III. Input Tab'!$M$199*0.75,0)</f>
        <v>0</v>
      </c>
      <c r="P89" s="45">
        <f>IF(P87='III. Input Tab'!$E$10,'III. Input Tab'!$M$199*0.75,0)</f>
        <v>0</v>
      </c>
      <c r="Q89" s="45">
        <f>IF(Q87='III. Input Tab'!$E$10,'III. Input Tab'!$M$199*0.75,0)</f>
        <v>0</v>
      </c>
      <c r="R89" s="45">
        <f>IF(R87='III. Input Tab'!$E$10,'III. Input Tab'!$M$199*0.75,0)</f>
        <v>0</v>
      </c>
      <c r="S89" s="45">
        <f>IF(S87='III. Input Tab'!$E$10,'III. Input Tab'!$M$199*0.75,0)</f>
        <v>0</v>
      </c>
      <c r="T89" s="45">
        <f>IF(T87='III. Input Tab'!$E$10,'III. Input Tab'!$M$199*0.75,0)</f>
        <v>0</v>
      </c>
      <c r="U89" s="45">
        <f>IF(U87='III. Input Tab'!$E$10,'III. Input Tab'!$M$199*0.75,0)</f>
        <v>0</v>
      </c>
      <c r="V89" s="45">
        <f>IF(V87='III. Input Tab'!$E$10,'III. Input Tab'!$M$199*0.75,0)</f>
        <v>0</v>
      </c>
      <c r="W89" s="45">
        <f>IF(W87='III. Input Tab'!$E$10,'III. Input Tab'!$M$199*0.75,0)</f>
        <v>0</v>
      </c>
      <c r="X89" s="45">
        <f>IF(X87='III. Input Tab'!$E$10,'III. Input Tab'!$M$199*0.75,0)</f>
        <v>0</v>
      </c>
      <c r="Y89" s="45">
        <f>IF(Y87='III. Input Tab'!$E$10,'III. Input Tab'!$M$199*0.75,0)</f>
        <v>0</v>
      </c>
      <c r="Z89" s="45">
        <f>IF(Z87='III. Input Tab'!$E$10,'III. Input Tab'!$M$199*0.75,0)</f>
        <v>0</v>
      </c>
      <c r="AA89" s="45">
        <f>IF(AA87='III. Input Tab'!$E$10,'III. Input Tab'!$M$199*0.75,0)</f>
        <v>0</v>
      </c>
      <c r="AB89" s="45">
        <f>IF(AB87='III. Input Tab'!$E$10,'III. Input Tab'!$M$199*0.75,0)</f>
        <v>0</v>
      </c>
      <c r="AC89" s="45">
        <f>IF(AC87='III. Input Tab'!$E$10,'III. Input Tab'!$M$199*0.75,0)</f>
        <v>0</v>
      </c>
      <c r="AD89" s="45">
        <f>IF(AD87='III. Input Tab'!$E$10,'III. Input Tab'!$M$199*0.75,0)</f>
        <v>0</v>
      </c>
      <c r="AE89" s="45">
        <f>IF(AE87='III. Input Tab'!$E$10,'III. Input Tab'!$M$199*0.75,0)</f>
        <v>0</v>
      </c>
      <c r="AF89" s="45">
        <f>IF(AF87='III. Input Tab'!$E$10,'III. Input Tab'!$M$199*0.75,0)</f>
        <v>0</v>
      </c>
      <c r="AG89" s="45">
        <f>IF(AG87='III. Input Tab'!$E$10,'III. Input Tab'!$M$199*0.75,0)</f>
        <v>0</v>
      </c>
      <c r="AH89" s="45">
        <f>IF(AH87='III. Input Tab'!$E$10,'III. Input Tab'!$M$199*0.75,0)</f>
        <v>0</v>
      </c>
      <c r="AI89" s="45">
        <f>IF(AI87='III. Input Tab'!$E$10,'III. Input Tab'!$M$199*0.75,0)</f>
        <v>0</v>
      </c>
      <c r="AJ89" s="45">
        <f>IF(AJ87='III. Input Tab'!$E$10,'III. Input Tab'!$M$199*0.75,0)</f>
        <v>0</v>
      </c>
      <c r="AK89" s="45">
        <f>IF(AK87='III. Input Tab'!$E$10,'III. Input Tab'!$M$199*0.75,0)</f>
        <v>0</v>
      </c>
      <c r="AL89" s="45">
        <f>IF(AL87='III. Input Tab'!$E$10,'III. Input Tab'!$M$199*0.75,0)</f>
        <v>0</v>
      </c>
      <c r="AM89" s="45">
        <f>IF(AM87='III. Input Tab'!$E$10,'III. Input Tab'!$M$199*0.75,0)</f>
        <v>0</v>
      </c>
      <c r="AN89" s="45">
        <f>IF(AN87='III. Input Tab'!$E$10,'III. Input Tab'!$M$199*0.75,0)</f>
        <v>0</v>
      </c>
      <c r="AO89" s="45">
        <f>IF(AO87='III. Input Tab'!$E$10,'III. Input Tab'!$M$199*0.75,0)</f>
        <v>0</v>
      </c>
      <c r="AP89" s="45">
        <f>IF(AP87='III. Input Tab'!$E$10,'III. Input Tab'!$M$199*0.75,0)</f>
        <v>0</v>
      </c>
      <c r="AQ89" s="45">
        <f>IF(AQ87='III. Input Tab'!$E$10,'III. Input Tab'!$M$199*0.75,0)</f>
        <v>0</v>
      </c>
      <c r="AR89" s="45">
        <f>IF(AR87='III. Input Tab'!$E$10,'III. Input Tab'!$M$199*0.75,0)</f>
        <v>0</v>
      </c>
      <c r="AS89" s="45">
        <f>IF(AS87='III. Input Tab'!$E$10,'III. Input Tab'!$M$199*0.75,0)</f>
        <v>0</v>
      </c>
    </row>
    <row r="90" spans="2:45" ht="12.75">
      <c r="B90" s="79" t="s">
        <v>75</v>
      </c>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row>
    <row r="91" spans="2:45" ht="12.75">
      <c r="B91" s="79" t="s">
        <v>21</v>
      </c>
      <c r="D91" s="45">
        <f>IF(D86&lt;='III. Input Tab'!$C$13,+D88*$A$87+D89*$A$87*$A$37,IF('VI. Tax Shedule'!D86&gt;'III. Input Tab'!$C$13,'VI. Tax Shedule'!D88,0))</f>
        <v>0</v>
      </c>
      <c r="E91" s="45">
        <f>IF(E86&lt;='III. Input Tab'!$C$13,+E88*$A$87+E89*$A$87*$A$37,IF('VI. Tax Shedule'!E86&gt;'III. Input Tab'!$C$13,'VI. Tax Shedule'!E88,0))</f>
        <v>0</v>
      </c>
      <c r="F91" s="45">
        <f>IF(F86&lt;='III. Input Tab'!$C$13,+F88*$A$87+F89*$A$87*$A$37,IF('VI. Tax Shedule'!F86&gt;'III. Input Tab'!$C$13,'VI. Tax Shedule'!F88,0))</f>
        <v>0</v>
      </c>
      <c r="G91" s="45">
        <f>IF(G86&lt;='III. Input Tab'!$C$13,+G88*$A$87+G89*$A$87*$A$37,IF('VI. Tax Shedule'!G86&gt;'III. Input Tab'!$C$13,'VI. Tax Shedule'!G88,0))</f>
        <v>0</v>
      </c>
      <c r="H91" s="45">
        <f>IF(H86&lt;='III. Input Tab'!$C$13,+H88*$A$87+H89*$A$87*$A$37,IF('VI. Tax Shedule'!H86&gt;'III. Input Tab'!$C$13,'VI. Tax Shedule'!H88,0))</f>
        <v>0</v>
      </c>
      <c r="I91" s="45">
        <f>IF(I86&lt;='III. Input Tab'!$C$13,+I88*$A$87+I89*$A$87*$A$37,IF('VI. Tax Shedule'!I86&gt;'III. Input Tab'!$C$13,'VI. Tax Shedule'!I88,0))</f>
        <v>0</v>
      </c>
      <c r="J91" s="45">
        <f>IF(J86&lt;='III. Input Tab'!$C$13,+J88*$A$87+J89*$A$87*$A$37,IF('VI. Tax Shedule'!J86&gt;'III. Input Tab'!$C$13,'VI. Tax Shedule'!J88,0))</f>
        <v>3.313579500000002</v>
      </c>
      <c r="K91" s="45">
        <f>IF(K86&lt;='III. Input Tab'!$C$13,+K88*$A$87+K89*$A$87*$A$37,IF('VI. Tax Shedule'!K86&gt;'III. Input Tab'!$C$13,'VI. Tax Shedule'!K88,0))</f>
        <v>6.395208435000004</v>
      </c>
      <c r="L91" s="45">
        <f>IF(L86&lt;='III. Input Tab'!$C$13,+L88*$A$87+L89*$A$87*$A$37,IF('VI. Tax Shedule'!L86&gt;'III. Input Tab'!$C$13,'VI. Tax Shedule'!L88,0))</f>
        <v>5.947543844550004</v>
      </c>
      <c r="M91" s="45">
        <f>IF(M86&lt;='III. Input Tab'!$C$13,+M88*$A$87+M89*$A$87*$A$37,IF('VI. Tax Shedule'!M86&gt;'III. Input Tab'!$C$13,'VI. Tax Shedule'!M88,0))</f>
        <v>5.531215775431504</v>
      </c>
      <c r="N91" s="45">
        <f>IF(N86&lt;='III. Input Tab'!$C$13,+N88*$A$87+N89*$A$87*$A$37,IF('VI. Tax Shedule'!N86&gt;'III. Input Tab'!$C$13,'VI. Tax Shedule'!N88,0))</f>
        <v>5.144030671151299</v>
      </c>
      <c r="O91" s="45">
        <f>IF(O86&lt;='III. Input Tab'!$C$13,+O88*$A$87+O89*$A$87*$A$37,IF('VI. Tax Shedule'!O86&gt;'III. Input Tab'!$C$13,'VI. Tax Shedule'!O88,0))</f>
        <v>4.783948524170708</v>
      </c>
      <c r="P91" s="45">
        <f>IF(P86&lt;='III. Input Tab'!$C$13,+P88*$A$87+P89*$A$87*$A$37,IF('VI. Tax Shedule'!P86&gt;'III. Input Tab'!$C$13,'VI. Tax Shedule'!P88,0))</f>
        <v>4.449072127478758</v>
      </c>
      <c r="Q91" s="45">
        <f>IF(Q86&lt;='III. Input Tab'!$C$13,+Q88*$A$87+Q89*$A$87*$A$37,IF('VI. Tax Shedule'!Q86&gt;'III. Input Tab'!$C$13,'VI. Tax Shedule'!Q88,0))</f>
        <v>4.137637078555245</v>
      </c>
      <c r="R91" s="45">
        <f>IF(R86&lt;='III. Input Tab'!$C$13,+R88*$A$87+R89*$A$87*$A$37,IF('VI. Tax Shedule'!R86&gt;'III. Input Tab'!$C$13,'VI. Tax Shedule'!R88,0))</f>
        <v>3.8480024830563777</v>
      </c>
      <c r="S91" s="45">
        <f>IF(S86&lt;='III. Input Tab'!$C$13,+S88*$A$87+S89*$A$87*$A$37,IF('VI. Tax Shedule'!S86&gt;'III. Input Tab'!$C$13,'VI. Tax Shedule'!S88,0))</f>
        <v>3.5786423092424315</v>
      </c>
      <c r="T91" s="45">
        <f>IF(T86&lt;='III. Input Tab'!$C$13,+T88*$A$87+T89*$A$87*$A$37,IF('VI. Tax Shedule'!T86&gt;'III. Input Tab'!$C$13,'VI. Tax Shedule'!T88,0))</f>
        <v>3.328137347595461</v>
      </c>
      <c r="U91" s="45">
        <f>IF(U86&lt;='III. Input Tab'!$C$13,+U88*$A$87+U89*$A$87*$A$37,IF('VI. Tax Shedule'!U86&gt;'III. Input Tab'!$C$13,'VI. Tax Shedule'!U88,0))</f>
        <v>3.095167733263779</v>
      </c>
      <c r="V91" s="45">
        <f>IF(V86&lt;='III. Input Tab'!$C$13,+V88*$A$87+V89*$A$87*$A$37,IF('VI. Tax Shedule'!V86&gt;'III. Input Tab'!$C$13,'VI. Tax Shedule'!V88,0))</f>
        <v>2.8785059919353144</v>
      </c>
      <c r="W91" s="45">
        <f>IF(W86&lt;='III. Input Tab'!$C$13,+W88*$A$87+W89*$A$87*$A$37,IF('VI. Tax Shedule'!W86&gt;'III. Input Tab'!$C$13,'VI. Tax Shedule'!W88,0))</f>
        <v>2.6770105724998428</v>
      </c>
      <c r="X91" s="45">
        <f>IF(X86&lt;='III. Input Tab'!$C$13,+X88*$A$87+X89*$A$87*$A$37,IF('VI. Tax Shedule'!X86&gt;'III. Input Tab'!$C$13,'VI. Tax Shedule'!X88,0))</f>
        <v>2.4896198324248533</v>
      </c>
      <c r="Y91" s="45">
        <f>IF(Y86&lt;='III. Input Tab'!$C$13,+Y88*$A$87+Y89*$A$87*$A$37,IF('VI. Tax Shedule'!Y86&gt;'III. Input Tab'!$C$13,'VI. Tax Shedule'!Y88,0))</f>
        <v>2.315346444155114</v>
      </c>
      <c r="Z91" s="45">
        <f>IF(Z86&lt;='III. Input Tab'!$C$13,+Z88*$A$87+Z89*$A$87*$A$37,IF('VI. Tax Shedule'!Z86&gt;'III. Input Tab'!$C$13,'VI. Tax Shedule'!Z88,0))</f>
        <v>2.153272193064256</v>
      </c>
      <c r="AA91" s="45">
        <f>IF(AA86&lt;='III. Input Tab'!$C$13,+AA88*$A$87+AA89*$A$87*$A$37,IF('VI. Tax Shedule'!AA86&gt;'III. Input Tab'!$C$13,'VI. Tax Shedule'!AA88,0))</f>
        <v>2.0025431395497577</v>
      </c>
      <c r="AB91" s="45">
        <f>IF(AB86&lt;='III. Input Tab'!$C$13,+AB88*$A$87+AB89*$A$87*$A$37,IF('VI. Tax Shedule'!AB86&gt;'III. Input Tab'!$C$13,'VI. Tax Shedule'!AB88,0))</f>
        <v>1.8623651197812747</v>
      </c>
      <c r="AC91" s="45">
        <f>IF(AC86&lt;='III. Input Tab'!$C$13,+AC88*$A$87+AC89*$A$87*$A$37,IF('VI. Tax Shedule'!AC86&gt;'III. Input Tab'!$C$13,'VI. Tax Shedule'!AC88,0))</f>
        <v>1.7319995613965857</v>
      </c>
      <c r="AD91" s="45">
        <f>IF(AD86&lt;='III. Input Tab'!$C$13,+AD88*$A$87+AD89*$A$87*$A$37,IF('VI. Tax Shedule'!AD86&gt;'III. Input Tab'!$C$13,'VI. Tax Shedule'!AD88,0))</f>
        <v>1.6107595920988247</v>
      </c>
      <c r="AE91" s="45">
        <f>IF(AE86&lt;='III. Input Tab'!$C$13,+AE88*$A$87+AE89*$A$87*$A$37,IF('VI. Tax Shedule'!AE86&gt;'III. Input Tab'!$C$13,'VI. Tax Shedule'!AE88,0))</f>
        <v>1.498006420651907</v>
      </c>
      <c r="AF91" s="45">
        <f>IF(AF86&lt;='III. Input Tab'!$C$13,+AF88*$A$87+AF89*$A$87*$A$37,IF('VI. Tax Shedule'!AF86&gt;'III. Input Tab'!$C$13,'VI. Tax Shedule'!AF88,0))</f>
        <v>1.3931459712062735</v>
      </c>
      <c r="AG91" s="45">
        <f>IF(AG86&lt;='III. Input Tab'!$C$13,+AG88*$A$87+AG89*$A$87*$A$37,IF('VI. Tax Shedule'!AG86&gt;'III. Input Tab'!$C$13,'VI. Tax Shedule'!AG88,0))</f>
        <v>1.2956257532218343</v>
      </c>
      <c r="AH91" s="45">
        <f>IF(AH86&lt;='III. Input Tab'!$C$13,+AH88*$A$87+AH89*$A$87*$A$37,IF('VI. Tax Shedule'!AH86&gt;'III. Input Tab'!$C$13,'VI. Tax Shedule'!AH88,0))</f>
        <v>1.2049319504963059</v>
      </c>
      <c r="AI91" s="45">
        <f>IF(AI86&lt;='III. Input Tab'!$C$13,+AI88*$A$87+AI89*$A$87*$A$37,IF('VI. Tax Shedule'!AI86&gt;'III. Input Tab'!$C$13,'VI. Tax Shedule'!AI88,0))</f>
        <v>1.1205867139615646</v>
      </c>
      <c r="AJ91" s="45">
        <f>IF(AJ86&lt;='III. Input Tab'!$C$13,+AJ88*$A$87+AJ89*$A$87*$A$37,IF('VI. Tax Shedule'!AJ86&gt;'III. Input Tab'!$C$13,'VI. Tax Shedule'!AJ88,0))</f>
        <v>1.042145643984255</v>
      </c>
      <c r="AK91" s="45">
        <f>IF(AK86&lt;='III. Input Tab'!$C$13,+AK88*$A$87+AK89*$A$87*$A$37,IF('VI. Tax Shedule'!AK86&gt;'III. Input Tab'!$C$13,'VI. Tax Shedule'!AK88,0))</f>
        <v>0.969195448905357</v>
      </c>
      <c r="AL91" s="45">
        <f>IF(AL86&lt;='III. Input Tab'!$C$13,+AL88*$A$87+AL89*$A$87*$A$37,IF('VI. Tax Shedule'!AL86&gt;'III. Input Tab'!$C$13,'VI. Tax Shedule'!AL88,0))</f>
        <v>0.9013517674819821</v>
      </c>
      <c r="AM91" s="45">
        <f>IF(AM86&lt;='III. Input Tab'!$C$13,+AM88*$A$87+AM89*$A$87*$A$37,IF('VI. Tax Shedule'!AM86&gt;'III. Input Tab'!$C$13,'VI. Tax Shedule'!AM88,0))</f>
        <v>0.8382571437582433</v>
      </c>
      <c r="AN91" s="45">
        <f>IF(AN86&lt;='III. Input Tab'!$C$13,+AN88*$A$87+AN89*$A$87*$A$37,IF('VI. Tax Shedule'!AN86&gt;'III. Input Tab'!$C$13,'VI. Tax Shedule'!AN88,0))</f>
        <v>0.7795791436951663</v>
      </c>
      <c r="AO91" s="45">
        <f>IF(AO86&lt;='III. Input Tab'!$C$13,+AO88*$A$87+AO89*$A$87*$A$37,IF('VI. Tax Shedule'!AO86&gt;'III. Input Tab'!$C$13,'VI. Tax Shedule'!AO88,0))</f>
        <v>0.7250086036365047</v>
      </c>
      <c r="AP91" s="45">
        <f>IF(AP86&lt;='III. Input Tab'!$C$13,+AP88*$A$87+AP89*$A$87*$A$37,IF('VI. Tax Shedule'!AP86&gt;'III. Input Tab'!$C$13,'VI. Tax Shedule'!AP88,0))</f>
        <v>0.6742580013819494</v>
      </c>
      <c r="AQ91" s="45">
        <f>IF(AQ86&lt;='III. Input Tab'!$C$13,+AQ88*$A$87+AQ89*$A$87*$A$37,IF('VI. Tax Shedule'!AQ86&gt;'III. Input Tab'!$C$13,'VI. Tax Shedule'!AQ88,0))</f>
        <v>0.6270599412852129</v>
      </c>
      <c r="AR91" s="45">
        <f>IF(AR86&lt;='III. Input Tab'!$C$13,+AR88*$A$87+AR89*$A$87*$A$37,IF('VI. Tax Shedule'!AR86&gt;'III. Input Tab'!$C$13,'VI. Tax Shedule'!AR88,0))</f>
        <v>0.583165745395248</v>
      </c>
      <c r="AS91" s="45">
        <f>IF(AS86&lt;='III. Input Tab'!$C$13,+AS88*$A$87+AS89*$A$87*$A$37,IF('VI. Tax Shedule'!AS86&gt;'III. Input Tab'!$C$13,'VI. Tax Shedule'!AS88,0))</f>
        <v>7.747773474536866</v>
      </c>
    </row>
    <row r="92" spans="2:45" ht="13.5" thickBot="1">
      <c r="B92" s="79" t="s">
        <v>76</v>
      </c>
      <c r="D92" s="211">
        <f>+D88+D89-D90-D91</f>
        <v>0</v>
      </c>
      <c r="E92" s="211">
        <f aca="true" t="shared" si="30" ref="E92:AS92">+E88+E89-E90-E91</f>
        <v>0</v>
      </c>
      <c r="F92" s="211">
        <f t="shared" si="30"/>
        <v>0</v>
      </c>
      <c r="G92" s="211">
        <f t="shared" si="30"/>
        <v>0</v>
      </c>
      <c r="H92" s="211">
        <f t="shared" si="30"/>
        <v>0</v>
      </c>
      <c r="I92" s="211">
        <f t="shared" si="30"/>
        <v>0</v>
      </c>
      <c r="J92" s="211">
        <f t="shared" si="30"/>
        <v>91.36012050000005</v>
      </c>
      <c r="K92" s="211">
        <f t="shared" si="30"/>
        <v>84.96491206500005</v>
      </c>
      <c r="L92" s="211">
        <f t="shared" si="30"/>
        <v>79.01736822045005</v>
      </c>
      <c r="M92" s="211">
        <f t="shared" si="30"/>
        <v>73.48615244501855</v>
      </c>
      <c r="N92" s="211">
        <f t="shared" si="30"/>
        <v>68.34212177386725</v>
      </c>
      <c r="O92" s="211">
        <f t="shared" si="30"/>
        <v>63.55817324969654</v>
      </c>
      <c r="P92" s="211">
        <f t="shared" si="30"/>
        <v>59.10910112221778</v>
      </c>
      <c r="Q92" s="211">
        <f t="shared" si="30"/>
        <v>54.971464043662536</v>
      </c>
      <c r="R92" s="211">
        <f t="shared" si="30"/>
        <v>51.12346156060616</v>
      </c>
      <c r="S92" s="211">
        <f t="shared" si="30"/>
        <v>47.54481925136373</v>
      </c>
      <c r="T92" s="211">
        <f t="shared" si="30"/>
        <v>44.21668190376827</v>
      </c>
      <c r="U92" s="211">
        <f t="shared" si="30"/>
        <v>41.12151417050449</v>
      </c>
      <c r="V92" s="211">
        <f t="shared" si="30"/>
        <v>38.24300817856918</v>
      </c>
      <c r="W92" s="211">
        <f t="shared" si="30"/>
        <v>35.56599760606933</v>
      </c>
      <c r="X92" s="211">
        <f t="shared" si="30"/>
        <v>33.07637777364448</v>
      </c>
      <c r="Y92" s="211">
        <f t="shared" si="30"/>
        <v>30.761031329489366</v>
      </c>
      <c r="Z92" s="211">
        <f t="shared" si="30"/>
        <v>28.60775913642511</v>
      </c>
      <c r="AA92" s="211">
        <f t="shared" si="30"/>
        <v>26.60521599687535</v>
      </c>
      <c r="AB92" s="211">
        <f t="shared" si="30"/>
        <v>24.742850877094078</v>
      </c>
      <c r="AC92" s="211">
        <f t="shared" si="30"/>
        <v>23.010851315697494</v>
      </c>
      <c r="AD92" s="211">
        <f t="shared" si="30"/>
        <v>21.40009172359867</v>
      </c>
      <c r="AE92" s="211">
        <f t="shared" si="30"/>
        <v>19.902085302946762</v>
      </c>
      <c r="AF92" s="211">
        <f t="shared" si="30"/>
        <v>18.50893933174049</v>
      </c>
      <c r="AG92" s="211">
        <f t="shared" si="30"/>
        <v>17.213313578518655</v>
      </c>
      <c r="AH92" s="211">
        <f t="shared" si="30"/>
        <v>16.00838162802235</v>
      </c>
      <c r="AI92" s="211">
        <f t="shared" si="30"/>
        <v>14.887794914060784</v>
      </c>
      <c r="AJ92" s="211">
        <f t="shared" si="30"/>
        <v>13.845649270076528</v>
      </c>
      <c r="AK92" s="211">
        <f t="shared" si="30"/>
        <v>12.876453821171172</v>
      </c>
      <c r="AL92" s="211">
        <f t="shared" si="30"/>
        <v>11.97510205368919</v>
      </c>
      <c r="AM92" s="211">
        <f t="shared" si="30"/>
        <v>11.136844909930947</v>
      </c>
      <c r="AN92" s="211">
        <f t="shared" si="30"/>
        <v>10.35726576623578</v>
      </c>
      <c r="AO92" s="211">
        <f t="shared" si="30"/>
        <v>9.632257162599275</v>
      </c>
      <c r="AP92" s="211">
        <f t="shared" si="30"/>
        <v>8.957999161217327</v>
      </c>
      <c r="AQ92" s="211">
        <f t="shared" si="30"/>
        <v>8.330939219932114</v>
      </c>
      <c r="AR92" s="211">
        <f t="shared" si="30"/>
        <v>7.747773474536866</v>
      </c>
      <c r="AS92" s="211">
        <f t="shared" si="30"/>
        <v>0</v>
      </c>
    </row>
    <row r="93" ht="13.5" thickTop="1">
      <c r="B93" s="101"/>
    </row>
    <row r="94" ht="12.75">
      <c r="B94" s="101"/>
    </row>
    <row r="95" ht="12.75">
      <c r="B95" s="101"/>
    </row>
    <row r="96" spans="1:2" ht="12.75">
      <c r="A96" s="134" t="s">
        <v>167</v>
      </c>
      <c r="B96" s="101"/>
    </row>
    <row r="97" spans="2:45" ht="12.75">
      <c r="B97" s="101"/>
      <c r="D97" s="95" t="str">
        <f>'III. Input Tab'!C17</f>
        <v>Construct</v>
      </c>
      <c r="E97" s="95" t="str">
        <f>'III. Input Tab'!D17</f>
        <v>Construct</v>
      </c>
      <c r="F97" s="95" t="str">
        <f>'III. Input Tab'!E17</f>
        <v>Construct</v>
      </c>
      <c r="G97" s="95" t="str">
        <f>'III. Input Tab'!F17</f>
        <v>Construct</v>
      </c>
      <c r="H97" s="95" t="str">
        <f>'III. Input Tab'!G17</f>
        <v>Construct</v>
      </c>
      <c r="I97" s="95" t="str">
        <f>'III. Input Tab'!H17</f>
        <v>Construct</v>
      </c>
      <c r="J97" s="95">
        <f>'III. Input Tab'!I17</f>
      </c>
      <c r="K97" s="95">
        <f>'III. Input Tab'!J17</f>
      </c>
      <c r="L97" s="95">
        <f>'III. Input Tab'!K17</f>
      </c>
      <c r="M97" s="11">
        <f>'III. Input Tab'!L17</f>
      </c>
      <c r="N97" s="11">
        <f>'III. Input Tab'!M17</f>
      </c>
      <c r="O97" s="11">
        <f>'III. Input Tab'!N17</f>
      </c>
      <c r="P97" s="11">
        <f>'III. Input Tab'!O17</f>
      </c>
      <c r="Q97" s="11">
        <f>'III. Input Tab'!P17</f>
      </c>
      <c r="R97" s="11">
        <f>'III. Input Tab'!Q17</f>
      </c>
      <c r="S97" s="11">
        <f>'III. Input Tab'!R17</f>
      </c>
      <c r="T97" s="11">
        <f>'III. Input Tab'!S17</f>
      </c>
      <c r="U97" s="11">
        <f>'III. Input Tab'!T17</f>
      </c>
      <c r="V97" s="11">
        <f>'III. Input Tab'!U17</f>
      </c>
      <c r="W97" s="11">
        <f>'III. Input Tab'!V17</f>
      </c>
      <c r="X97" s="11">
        <f>'III. Input Tab'!W17</f>
      </c>
      <c r="Y97" s="11">
        <f>'III. Input Tab'!X17</f>
      </c>
      <c r="Z97" s="11">
        <f>'III. Input Tab'!Y17</f>
      </c>
      <c r="AA97" s="11">
        <f>'III. Input Tab'!Z17</f>
      </c>
      <c r="AB97" s="11">
        <f>'III. Input Tab'!AA17</f>
      </c>
      <c r="AC97" s="11">
        <f>'III. Input Tab'!AB17</f>
      </c>
      <c r="AD97" s="11">
        <f>'III. Input Tab'!AC17</f>
      </c>
      <c r="AE97" s="11">
        <f>'III. Input Tab'!AD17</f>
      </c>
      <c r="AF97" s="11">
        <f>'III. Input Tab'!AE17</f>
      </c>
      <c r="AG97" s="11">
        <f>'III. Input Tab'!AF17</f>
      </c>
      <c r="AH97" s="11">
        <f>'III. Input Tab'!AG17</f>
      </c>
      <c r="AI97" s="11">
        <f>'III. Input Tab'!AH17</f>
      </c>
      <c r="AJ97" s="11">
        <f>'III. Input Tab'!AI17</f>
      </c>
      <c r="AK97" s="11">
        <f>'III. Input Tab'!AJ17</f>
      </c>
      <c r="AL97" s="11">
        <f>'III. Input Tab'!AK17</f>
      </c>
      <c r="AM97" s="11">
        <f>'III. Input Tab'!AL17</f>
      </c>
      <c r="AN97" s="11">
        <f>'III. Input Tab'!AM17</f>
      </c>
      <c r="AO97" s="11">
        <f>'III. Input Tab'!AN17</f>
      </c>
      <c r="AP97" s="11">
        <f>'III. Input Tab'!AO17</f>
      </c>
      <c r="AQ97" s="11">
        <f>'III. Input Tab'!AP17</f>
      </c>
      <c r="AR97" s="11">
        <f>'III. Input Tab'!AQ17</f>
      </c>
      <c r="AS97" s="11">
        <f>'III. Input Tab'!AR17</f>
      </c>
    </row>
    <row r="98" spans="1:45" ht="12.75">
      <c r="A98" s="9" t="s">
        <v>25</v>
      </c>
      <c r="B98" s="101"/>
      <c r="D98" s="40">
        <f>'III. Input Tab'!C18</f>
        <v>0</v>
      </c>
      <c r="E98" s="40">
        <f>'III. Input Tab'!D18</f>
        <v>0</v>
      </c>
      <c r="F98" s="40">
        <f>'III. Input Tab'!E18</f>
        <v>0</v>
      </c>
      <c r="G98" s="40">
        <f>'III. Input Tab'!F18</f>
        <v>0</v>
      </c>
      <c r="H98" s="40">
        <f>'III. Input Tab'!G18</f>
        <v>0</v>
      </c>
      <c r="I98" s="40">
        <f>'III. Input Tab'!H18</f>
        <v>0</v>
      </c>
      <c r="J98" s="40">
        <f>'III. Input Tab'!I18</f>
        <v>1</v>
      </c>
      <c r="K98" s="40">
        <f>'III. Input Tab'!J18</f>
        <v>2</v>
      </c>
      <c r="L98" s="40">
        <f>'III. Input Tab'!K18</f>
        <v>3</v>
      </c>
      <c r="M98" s="40">
        <f>'III. Input Tab'!L18</f>
        <v>4</v>
      </c>
      <c r="N98" s="40">
        <f>'III. Input Tab'!M18</f>
        <v>5</v>
      </c>
      <c r="O98" s="40">
        <f>'III. Input Tab'!N18</f>
        <v>6</v>
      </c>
      <c r="P98" s="40">
        <f>'III. Input Tab'!O18</f>
        <v>7</v>
      </c>
      <c r="Q98" s="40">
        <f>'III. Input Tab'!P18</f>
        <v>8</v>
      </c>
      <c r="R98" s="40">
        <f>'III. Input Tab'!Q18</f>
        <v>9</v>
      </c>
      <c r="S98" s="40">
        <f>'III. Input Tab'!R18</f>
        <v>10</v>
      </c>
      <c r="T98" s="40">
        <f>'III. Input Tab'!S18</f>
        <v>11</v>
      </c>
      <c r="U98" s="40">
        <f>'III. Input Tab'!T18</f>
        <v>12</v>
      </c>
      <c r="V98" s="40">
        <f>'III. Input Tab'!U18</f>
        <v>13</v>
      </c>
      <c r="W98" s="40">
        <f>'III. Input Tab'!V18</f>
        <v>14</v>
      </c>
      <c r="X98" s="40">
        <f>'III. Input Tab'!W18</f>
        <v>15</v>
      </c>
      <c r="Y98" s="40">
        <f>'III. Input Tab'!X18</f>
        <v>16</v>
      </c>
      <c r="Z98" s="40">
        <f>'III. Input Tab'!Y18</f>
        <v>17</v>
      </c>
      <c r="AA98" s="40">
        <f>'III. Input Tab'!Z18</f>
        <v>18</v>
      </c>
      <c r="AB98" s="40">
        <f>'III. Input Tab'!AA18</f>
        <v>19</v>
      </c>
      <c r="AC98" s="40">
        <f>'III. Input Tab'!AB18</f>
        <v>20</v>
      </c>
      <c r="AD98" s="40">
        <f>'III. Input Tab'!AC18</f>
        <v>21</v>
      </c>
      <c r="AE98" s="40">
        <f>'III. Input Tab'!AD18</f>
        <v>22</v>
      </c>
      <c r="AF98" s="40">
        <f>'III. Input Tab'!AE18</f>
        <v>23</v>
      </c>
      <c r="AG98" s="40">
        <f>'III. Input Tab'!AF18</f>
        <v>24</v>
      </c>
      <c r="AH98" s="40">
        <f>'III. Input Tab'!AG18</f>
        <v>25</v>
      </c>
      <c r="AI98" s="40">
        <f>'III. Input Tab'!AH18</f>
        <v>26</v>
      </c>
      <c r="AJ98" s="40">
        <f>'III. Input Tab'!AI18</f>
        <v>27</v>
      </c>
      <c r="AK98" s="40">
        <f>'III. Input Tab'!AJ18</f>
        <v>28</v>
      </c>
      <c r="AL98" s="40">
        <f>'III. Input Tab'!AK18</f>
        <v>29</v>
      </c>
      <c r="AM98" s="40">
        <f>'III. Input Tab'!AL18</f>
        <v>30</v>
      </c>
      <c r="AN98" s="40">
        <f>'III. Input Tab'!AM18</f>
        <v>31</v>
      </c>
      <c r="AO98" s="40">
        <f>'III. Input Tab'!AN18</f>
        <v>32</v>
      </c>
      <c r="AP98" s="40">
        <f>'III. Input Tab'!AO18</f>
        <v>33</v>
      </c>
      <c r="AQ98" s="40">
        <f>'III. Input Tab'!AP18</f>
        <v>34</v>
      </c>
      <c r="AR98" s="40">
        <f>'III. Input Tab'!AQ18</f>
        <v>35</v>
      </c>
      <c r="AS98" s="40">
        <f>'III. Input Tab'!AR18</f>
        <v>36</v>
      </c>
    </row>
    <row r="99" spans="1:45" ht="12.75">
      <c r="A99" s="158">
        <v>0.07</v>
      </c>
      <c r="B99" s="9" t="s">
        <v>150</v>
      </c>
      <c r="D99" s="103">
        <f>'III. Input Tab'!C19</f>
        <v>2011</v>
      </c>
      <c r="E99" s="103">
        <f>'III. Input Tab'!D19</f>
        <v>2012</v>
      </c>
      <c r="F99" s="103">
        <f>'III. Input Tab'!E19</f>
        <v>2013</v>
      </c>
      <c r="G99" s="103">
        <f>'III. Input Tab'!F19</f>
        <v>2014</v>
      </c>
      <c r="H99" s="103">
        <f>'III. Input Tab'!G19</f>
        <v>2015</v>
      </c>
      <c r="I99" s="103">
        <f>'III. Input Tab'!H19</f>
        <v>2016</v>
      </c>
      <c r="J99" s="103">
        <f>'III. Input Tab'!I19</f>
        <v>2017</v>
      </c>
      <c r="K99" s="103">
        <f>'III. Input Tab'!J19</f>
        <v>2018</v>
      </c>
      <c r="L99" s="103">
        <f>'III. Input Tab'!K19</f>
        <v>2019</v>
      </c>
      <c r="M99" s="103">
        <f>'III. Input Tab'!L19</f>
        <v>2020</v>
      </c>
      <c r="N99" s="103">
        <f>'III. Input Tab'!M19</f>
        <v>2021</v>
      </c>
      <c r="O99" s="103">
        <f>'III. Input Tab'!N19</f>
        <v>2022</v>
      </c>
      <c r="P99" s="103">
        <f>'III. Input Tab'!O19</f>
        <v>2023</v>
      </c>
      <c r="Q99" s="103">
        <f>'III. Input Tab'!P19</f>
        <v>2024</v>
      </c>
      <c r="R99" s="103">
        <f>'III. Input Tab'!Q19</f>
        <v>2025</v>
      </c>
      <c r="S99" s="103">
        <f>'III. Input Tab'!R19</f>
        <v>2026</v>
      </c>
      <c r="T99" s="103">
        <f>'III. Input Tab'!S19</f>
        <v>2027</v>
      </c>
      <c r="U99" s="103">
        <f>'III. Input Tab'!T19</f>
        <v>2028</v>
      </c>
      <c r="V99" s="103">
        <f>'III. Input Tab'!U19</f>
        <v>2029</v>
      </c>
      <c r="W99" s="103">
        <f>'III. Input Tab'!V19</f>
        <v>2030</v>
      </c>
      <c r="X99" s="103">
        <f>'III. Input Tab'!W19</f>
        <v>2031</v>
      </c>
      <c r="Y99" s="103">
        <f>'III. Input Tab'!X19</f>
        <v>2032</v>
      </c>
      <c r="Z99" s="103">
        <f>'III. Input Tab'!Y19</f>
        <v>2033</v>
      </c>
      <c r="AA99" s="103">
        <f>'III. Input Tab'!Z19</f>
        <v>2034</v>
      </c>
      <c r="AB99" s="103">
        <f>'III. Input Tab'!AA19</f>
        <v>2035</v>
      </c>
      <c r="AC99" s="103">
        <f>'III. Input Tab'!AB19</f>
        <v>2036</v>
      </c>
      <c r="AD99" s="103">
        <f>'III. Input Tab'!AC19</f>
        <v>2037</v>
      </c>
      <c r="AE99" s="103">
        <f>'III. Input Tab'!AD19</f>
        <v>2038</v>
      </c>
      <c r="AF99" s="103">
        <f>'III. Input Tab'!AE19</f>
        <v>2039</v>
      </c>
      <c r="AG99" s="103">
        <f>'III. Input Tab'!AF19</f>
        <v>2040</v>
      </c>
      <c r="AH99" s="103">
        <f>'III. Input Tab'!AG19</f>
        <v>2041</v>
      </c>
      <c r="AI99" s="103">
        <f>'III. Input Tab'!AH19</f>
        <v>2042</v>
      </c>
      <c r="AJ99" s="103">
        <f>'III. Input Tab'!AI19</f>
        <v>2043</v>
      </c>
      <c r="AK99" s="103">
        <f>'III. Input Tab'!AJ19</f>
        <v>2044</v>
      </c>
      <c r="AL99" s="103">
        <f>'III. Input Tab'!AK19</f>
        <v>2045</v>
      </c>
      <c r="AM99" s="103">
        <f>'III. Input Tab'!AL19</f>
        <v>2046</v>
      </c>
      <c r="AN99" s="103">
        <f>'III. Input Tab'!AM19</f>
        <v>2047</v>
      </c>
      <c r="AO99" s="103">
        <f>'III. Input Tab'!AN19</f>
        <v>2048</v>
      </c>
      <c r="AP99" s="103">
        <f>'III. Input Tab'!AO19</f>
        <v>2049</v>
      </c>
      <c r="AQ99" s="103">
        <f>'III. Input Tab'!AP19</f>
        <v>2050</v>
      </c>
      <c r="AR99" s="103">
        <f>'III. Input Tab'!AQ19</f>
        <v>2051</v>
      </c>
      <c r="AS99" s="103">
        <f>'III. Input Tab'!AR19</f>
        <v>2052</v>
      </c>
    </row>
    <row r="100" spans="2:45" ht="12.75">
      <c r="B100" s="79" t="s">
        <v>208</v>
      </c>
      <c r="D100" s="29">
        <v>0</v>
      </c>
      <c r="E100" s="102">
        <f>+D104</f>
        <v>0</v>
      </c>
      <c r="F100" s="102">
        <f>+E104</f>
        <v>0</v>
      </c>
      <c r="G100" s="102">
        <f>+F104</f>
        <v>0</v>
      </c>
      <c r="H100" s="102">
        <f>+G104</f>
        <v>0</v>
      </c>
      <c r="I100" s="102">
        <f>+H104</f>
        <v>0</v>
      </c>
      <c r="J100" s="102">
        <f>I104</f>
        <v>0</v>
      </c>
      <c r="K100" s="102">
        <f aca="true" t="shared" si="31" ref="K100:AS100">J104</f>
        <v>0</v>
      </c>
      <c r="L100" s="102">
        <f t="shared" si="31"/>
        <v>0</v>
      </c>
      <c r="M100" s="102">
        <f t="shared" si="31"/>
        <v>0</v>
      </c>
      <c r="N100" s="102">
        <f t="shared" si="31"/>
        <v>0</v>
      </c>
      <c r="O100" s="102">
        <f t="shared" si="31"/>
        <v>0</v>
      </c>
      <c r="P100" s="102">
        <f t="shared" si="31"/>
        <v>0</v>
      </c>
      <c r="Q100" s="102">
        <f t="shared" si="31"/>
        <v>0</v>
      </c>
      <c r="R100" s="102">
        <f t="shared" si="31"/>
        <v>0</v>
      </c>
      <c r="S100" s="102">
        <f t="shared" si="31"/>
        <v>0</v>
      </c>
      <c r="T100" s="102">
        <f t="shared" si="31"/>
        <v>0</v>
      </c>
      <c r="U100" s="102">
        <f t="shared" si="31"/>
        <v>0</v>
      </c>
      <c r="V100" s="102">
        <f t="shared" si="31"/>
        <v>0</v>
      </c>
      <c r="W100" s="102">
        <f t="shared" si="31"/>
        <v>0</v>
      </c>
      <c r="X100" s="102">
        <f t="shared" si="31"/>
        <v>0</v>
      </c>
      <c r="Y100" s="102">
        <f t="shared" si="31"/>
        <v>0</v>
      </c>
      <c r="Z100" s="102">
        <f t="shared" si="31"/>
        <v>0</v>
      </c>
      <c r="AA100" s="102">
        <f t="shared" si="31"/>
        <v>0</v>
      </c>
      <c r="AB100" s="102">
        <f t="shared" si="31"/>
        <v>0</v>
      </c>
      <c r="AC100" s="102">
        <f t="shared" si="31"/>
        <v>0</v>
      </c>
      <c r="AD100" s="102">
        <f t="shared" si="31"/>
        <v>0</v>
      </c>
      <c r="AE100" s="102">
        <f t="shared" si="31"/>
        <v>0</v>
      </c>
      <c r="AF100" s="102">
        <f t="shared" si="31"/>
        <v>0</v>
      </c>
      <c r="AG100" s="102">
        <f t="shared" si="31"/>
        <v>0</v>
      </c>
      <c r="AH100" s="102">
        <f t="shared" si="31"/>
        <v>0</v>
      </c>
      <c r="AI100" s="102">
        <f t="shared" si="31"/>
        <v>0</v>
      </c>
      <c r="AJ100" s="102">
        <f t="shared" si="31"/>
        <v>0</v>
      </c>
      <c r="AK100" s="102">
        <f t="shared" si="31"/>
        <v>0</v>
      </c>
      <c r="AL100" s="102">
        <f t="shared" si="31"/>
        <v>0</v>
      </c>
      <c r="AM100" s="102">
        <f t="shared" si="31"/>
        <v>0</v>
      </c>
      <c r="AN100" s="102">
        <f t="shared" si="31"/>
        <v>0</v>
      </c>
      <c r="AO100" s="102">
        <f t="shared" si="31"/>
        <v>0</v>
      </c>
      <c r="AP100" s="102">
        <f t="shared" si="31"/>
        <v>0</v>
      </c>
      <c r="AQ100" s="102">
        <f t="shared" si="31"/>
        <v>0</v>
      </c>
      <c r="AR100" s="102">
        <f t="shared" si="31"/>
        <v>0</v>
      </c>
      <c r="AS100" s="102">
        <f t="shared" si="31"/>
        <v>0</v>
      </c>
    </row>
    <row r="101" spans="2:45" ht="12.75">
      <c r="B101" s="79" t="s">
        <v>11</v>
      </c>
      <c r="D101" s="102">
        <f>0.75*D108</f>
        <v>0</v>
      </c>
      <c r="E101" s="102">
        <f aca="true" t="shared" si="32" ref="E101:AS101">0.75*E108</f>
        <v>0</v>
      </c>
      <c r="F101" s="102">
        <f>0.75*F108</f>
        <v>0</v>
      </c>
      <c r="G101" s="102">
        <f>0.75*G108</f>
        <v>0</v>
      </c>
      <c r="H101" s="102">
        <f t="shared" si="32"/>
        <v>0</v>
      </c>
      <c r="I101" s="102">
        <f t="shared" si="32"/>
        <v>0</v>
      </c>
      <c r="J101" s="102">
        <f t="shared" si="32"/>
        <v>0</v>
      </c>
      <c r="K101" s="102">
        <f t="shared" si="32"/>
        <v>0</v>
      </c>
      <c r="L101" s="102">
        <f t="shared" si="32"/>
        <v>0</v>
      </c>
      <c r="M101" s="102">
        <f t="shared" si="32"/>
        <v>0</v>
      </c>
      <c r="N101" s="102">
        <f t="shared" si="32"/>
        <v>0</v>
      </c>
      <c r="O101" s="102">
        <f t="shared" si="32"/>
        <v>0</v>
      </c>
      <c r="P101" s="102">
        <f t="shared" si="32"/>
        <v>0</v>
      </c>
      <c r="Q101" s="102">
        <f t="shared" si="32"/>
        <v>0</v>
      </c>
      <c r="R101" s="102">
        <f t="shared" si="32"/>
        <v>0</v>
      </c>
      <c r="S101" s="102">
        <f t="shared" si="32"/>
        <v>0</v>
      </c>
      <c r="T101" s="102">
        <f t="shared" si="32"/>
        <v>0</v>
      </c>
      <c r="U101" s="102">
        <f t="shared" si="32"/>
        <v>0</v>
      </c>
      <c r="V101" s="102">
        <f t="shared" si="32"/>
        <v>0</v>
      </c>
      <c r="W101" s="102">
        <f t="shared" si="32"/>
        <v>0</v>
      </c>
      <c r="X101" s="102">
        <f t="shared" si="32"/>
        <v>0</v>
      </c>
      <c r="Y101" s="102">
        <f t="shared" si="32"/>
        <v>0</v>
      </c>
      <c r="Z101" s="102">
        <f t="shared" si="32"/>
        <v>0</v>
      </c>
      <c r="AA101" s="102">
        <f t="shared" si="32"/>
        <v>0</v>
      </c>
      <c r="AB101" s="102">
        <f t="shared" si="32"/>
        <v>0</v>
      </c>
      <c r="AC101" s="102">
        <f t="shared" si="32"/>
        <v>0</v>
      </c>
      <c r="AD101" s="102">
        <f t="shared" si="32"/>
        <v>0</v>
      </c>
      <c r="AE101" s="102">
        <f t="shared" si="32"/>
        <v>0</v>
      </c>
      <c r="AF101" s="102">
        <f t="shared" si="32"/>
        <v>0</v>
      </c>
      <c r="AG101" s="102">
        <f t="shared" si="32"/>
        <v>0</v>
      </c>
      <c r="AH101" s="102">
        <f t="shared" si="32"/>
        <v>0</v>
      </c>
      <c r="AI101" s="102">
        <f t="shared" si="32"/>
        <v>0</v>
      </c>
      <c r="AJ101" s="102">
        <f t="shared" si="32"/>
        <v>0</v>
      </c>
      <c r="AK101" s="102">
        <f t="shared" si="32"/>
        <v>0</v>
      </c>
      <c r="AL101" s="102">
        <f t="shared" si="32"/>
        <v>0</v>
      </c>
      <c r="AM101" s="102">
        <f t="shared" si="32"/>
        <v>0</v>
      </c>
      <c r="AN101" s="102">
        <f t="shared" si="32"/>
        <v>0</v>
      </c>
      <c r="AO101" s="102">
        <f t="shared" si="32"/>
        <v>0</v>
      </c>
      <c r="AP101" s="102">
        <f t="shared" si="32"/>
        <v>0</v>
      </c>
      <c r="AQ101" s="102">
        <f t="shared" si="32"/>
        <v>0</v>
      </c>
      <c r="AR101" s="102">
        <f t="shared" si="32"/>
        <v>0</v>
      </c>
      <c r="AS101" s="102">
        <f t="shared" si="32"/>
        <v>0</v>
      </c>
    </row>
    <row r="102" spans="2:45" ht="12.75">
      <c r="B102" s="79" t="s">
        <v>75</v>
      </c>
      <c r="D102" s="102"/>
      <c r="E102" s="102"/>
      <c r="F102" s="102"/>
      <c r="G102" s="102"/>
      <c r="H102" s="102"/>
      <c r="I102" s="102"/>
      <c r="J102" s="102"/>
      <c r="K102" s="102"/>
      <c r="L102" s="102"/>
      <c r="M102" s="102"/>
      <c r="N102" s="102"/>
      <c r="O102" s="102"/>
      <c r="P102" s="102"/>
      <c r="Q102" s="102"/>
      <c r="R102" s="102"/>
      <c r="S102" s="102"/>
      <c r="T102" s="102"/>
      <c r="U102" s="102"/>
      <c r="V102" s="102"/>
      <c r="W102" s="102"/>
      <c r="X102" s="102"/>
      <c r="Y102" s="102"/>
      <c r="Z102" s="102"/>
      <c r="AA102" s="102"/>
      <c r="AB102" s="102"/>
      <c r="AC102" s="102"/>
      <c r="AD102" s="102"/>
      <c r="AE102" s="102"/>
      <c r="AF102" s="102"/>
      <c r="AG102" s="102"/>
      <c r="AH102" s="102"/>
      <c r="AI102" s="102"/>
      <c r="AJ102" s="102"/>
      <c r="AK102" s="102"/>
      <c r="AL102" s="102"/>
      <c r="AM102" s="102"/>
      <c r="AN102" s="102"/>
      <c r="AO102" s="102"/>
      <c r="AP102" s="102"/>
      <c r="AQ102" s="102"/>
      <c r="AR102" s="102"/>
      <c r="AS102" s="102"/>
    </row>
    <row r="103" spans="2:45" ht="12.75">
      <c r="B103" s="79" t="s">
        <v>21</v>
      </c>
      <c r="D103" s="102">
        <f>IF(D98&lt;'III. Input Tab'!$C$13,+D100*$A$99+D101*$A$99,IF('VI. Tax Shedule'!D98='III. Input Tab'!$C$13,'VI. Tax Shedule'!D100,0))</f>
        <v>0</v>
      </c>
      <c r="E103" s="102">
        <f>IF(E98&lt;'III. Input Tab'!$C$13,+E100*$A$99+E101*$A$99,IF('VI. Tax Shedule'!E98='III. Input Tab'!$C$13,'VI. Tax Shedule'!E100,0))</f>
        <v>0</v>
      </c>
      <c r="F103" s="102">
        <f>IF(F98&lt;'III. Input Tab'!$C$13,+F100*$A$99+F101*$A$99,IF('VI. Tax Shedule'!F98='III. Input Tab'!$C$13,'VI. Tax Shedule'!F100,0))</f>
        <v>0</v>
      </c>
      <c r="G103" s="102">
        <f>IF(G98&lt;'III. Input Tab'!$C$13,+G100*$A$99+G101*$A$99,IF('VI. Tax Shedule'!G98='III. Input Tab'!$C$13,'VI. Tax Shedule'!G100,0))</f>
        <v>0</v>
      </c>
      <c r="H103" s="102">
        <f>IF(H98&lt;'III. Input Tab'!$C$13,+H100*$A$99+H101*$A$99,IF('VI. Tax Shedule'!H98='III. Input Tab'!$C$13,'VI. Tax Shedule'!H100,0))</f>
        <v>0</v>
      </c>
      <c r="I103" s="102">
        <f>IF(I98&lt;'III. Input Tab'!$C$13,+I100*$A$99+I101*$A$99,IF('VI. Tax Shedule'!I98='III. Input Tab'!$C$13,'VI. Tax Shedule'!I100,0))</f>
        <v>0</v>
      </c>
      <c r="J103" s="102">
        <f>IF(J98&lt;'III. Input Tab'!$C$13,+J100*$A$99+J101*$A$99,IF('VI. Tax Shedule'!J98='III. Input Tab'!$C$13,'VI. Tax Shedule'!J100,0))</f>
        <v>0</v>
      </c>
      <c r="K103" s="102">
        <f>IF(K98&lt;'III. Input Tab'!$C$13,+K100*$A$99+K101*$A$99,IF('VI. Tax Shedule'!K98='III. Input Tab'!$C$13,'VI. Tax Shedule'!K100,0))</f>
        <v>0</v>
      </c>
      <c r="L103" s="102">
        <f>IF(L98&lt;'III. Input Tab'!$C$13,+L100*$A$99+L101*$A$99,IF('VI. Tax Shedule'!L98='III. Input Tab'!$C$13,'VI. Tax Shedule'!L100,0))</f>
        <v>0</v>
      </c>
      <c r="M103" s="102">
        <f>IF(M98&lt;'III. Input Tab'!$C$13,+M100*$A$99+M101*$A$99,IF('VI. Tax Shedule'!M98='III. Input Tab'!$C$13,'VI. Tax Shedule'!M100,0))</f>
        <v>0</v>
      </c>
      <c r="N103" s="102">
        <f>IF(N98&lt;'III. Input Tab'!$C$13,+N100*$A$99+N101*$A$99,IF('VI. Tax Shedule'!N98='III. Input Tab'!$C$13,'VI. Tax Shedule'!N100,0))</f>
        <v>0</v>
      </c>
      <c r="O103" s="102">
        <f>IF(O98&lt;'III. Input Tab'!$C$13,+O100*$A$99+O101*$A$99,IF('VI. Tax Shedule'!O98='III. Input Tab'!$C$13,'VI. Tax Shedule'!O100,0))</f>
        <v>0</v>
      </c>
      <c r="P103" s="102">
        <f>IF(P98&lt;'III. Input Tab'!$C$13,+P100*$A$99+P101*$A$99,IF('VI. Tax Shedule'!P98='III. Input Tab'!$C$13,'VI. Tax Shedule'!P100,0))</f>
        <v>0</v>
      </c>
      <c r="Q103" s="102">
        <f>IF(Q98&lt;'III. Input Tab'!$C$13,+Q100*$A$99+Q101*$A$99,IF('VI. Tax Shedule'!Q98='III. Input Tab'!$C$13,'VI. Tax Shedule'!Q100,0))</f>
        <v>0</v>
      </c>
      <c r="R103" s="102">
        <f>IF(R98&lt;'III. Input Tab'!$C$13,+R100*$A$99+R101*$A$99,IF('VI. Tax Shedule'!R98='III. Input Tab'!$C$13,'VI. Tax Shedule'!R100,0))</f>
        <v>0</v>
      </c>
      <c r="S103" s="102">
        <f>IF(S98&lt;'III. Input Tab'!$C$13,+S100*$A$99+S101*$A$99,IF('VI. Tax Shedule'!S98='III. Input Tab'!$C$13,'VI. Tax Shedule'!S100,0))</f>
        <v>0</v>
      </c>
      <c r="T103" s="102">
        <f>IF(T98&lt;'III. Input Tab'!$C$13,+T100*$A$99+T101*$A$99,IF('VI. Tax Shedule'!T98='III. Input Tab'!$C$13,'VI. Tax Shedule'!T100,0))</f>
        <v>0</v>
      </c>
      <c r="U103" s="102">
        <f>IF(U98&lt;'III. Input Tab'!$C$13,+U100*$A$99+U101*$A$99,IF('VI. Tax Shedule'!U98='III. Input Tab'!$C$13,'VI. Tax Shedule'!U100,0))</f>
        <v>0</v>
      </c>
      <c r="V103" s="102">
        <f>IF(V98&lt;'III. Input Tab'!$C$13,+V100*$A$99+V101*$A$99,IF('VI. Tax Shedule'!V98='III. Input Tab'!$C$13,'VI. Tax Shedule'!V100,0))</f>
        <v>0</v>
      </c>
      <c r="W103" s="102">
        <f>IF(W98&lt;'III. Input Tab'!$C$13,+W100*$A$99+W101*$A$99,IF('VI. Tax Shedule'!W98='III. Input Tab'!$C$13,'VI. Tax Shedule'!W100,0))</f>
        <v>0</v>
      </c>
      <c r="X103" s="102">
        <f>IF(X98&lt;'III. Input Tab'!$C$13,+X100*$A$99+X101*$A$99,IF('VI. Tax Shedule'!X98='III. Input Tab'!$C$13,'VI. Tax Shedule'!X100,0))</f>
        <v>0</v>
      </c>
      <c r="Y103" s="102">
        <f>IF(Y98&lt;'III. Input Tab'!$C$13,+Y100*$A$99+Y101*$A$99,IF('VI. Tax Shedule'!Y98='III. Input Tab'!$C$13,'VI. Tax Shedule'!Y100,0))</f>
        <v>0</v>
      </c>
      <c r="Z103" s="102">
        <f>IF(Z98&lt;'III. Input Tab'!$C$13,+Z100*$A$99+Z101*$A$99,IF('VI. Tax Shedule'!Z98='III. Input Tab'!$C$13,'VI. Tax Shedule'!Z100,0))</f>
        <v>0</v>
      </c>
      <c r="AA103" s="102">
        <f>IF(AA98&lt;'III. Input Tab'!$C$13,+AA100*$A$99+AA101*$A$99,IF('VI. Tax Shedule'!AA98='III. Input Tab'!$C$13,'VI. Tax Shedule'!AA100,0))</f>
        <v>0</v>
      </c>
      <c r="AB103" s="102">
        <f>IF(AB98&lt;'III. Input Tab'!$C$13,+AB100*$A$99+AB101*$A$99,IF('VI. Tax Shedule'!AB98='III. Input Tab'!$C$13,'VI. Tax Shedule'!AB100,0))</f>
        <v>0</v>
      </c>
      <c r="AC103" s="102">
        <f>IF(AC98&lt;'III. Input Tab'!$C$13,+AC100*$A$99+AC101*$A$99,IF('VI. Tax Shedule'!AC98='III. Input Tab'!$C$13,'VI. Tax Shedule'!AC100,0))</f>
        <v>0</v>
      </c>
      <c r="AD103" s="102">
        <f>IF(AD98&lt;'III. Input Tab'!$C$13,+AD100*$A$99+AD101*$A$99,IF('VI. Tax Shedule'!AD98='III. Input Tab'!$C$13,'VI. Tax Shedule'!AD100,0))</f>
        <v>0</v>
      </c>
      <c r="AE103" s="102">
        <f>IF(AE98&lt;'III. Input Tab'!$C$13,+AE100*$A$99+AE101*$A$99,IF('VI. Tax Shedule'!AE98='III. Input Tab'!$C$13,'VI. Tax Shedule'!AE100,0))</f>
        <v>0</v>
      </c>
      <c r="AF103" s="102">
        <f>IF(AF98&lt;'III. Input Tab'!$C$13,+AF100*$A$99+AF101*$A$99,IF('VI. Tax Shedule'!AF98='III. Input Tab'!$C$13,'VI. Tax Shedule'!AF100,0))</f>
        <v>0</v>
      </c>
      <c r="AG103" s="102">
        <f>IF(AG98&lt;'III. Input Tab'!$C$13,+AG100*$A$99+AG101*$A$99,IF('VI. Tax Shedule'!AG98='III. Input Tab'!$C$13,'VI. Tax Shedule'!AG100,0))</f>
        <v>0</v>
      </c>
      <c r="AH103" s="102">
        <f>IF(AH98&lt;'III. Input Tab'!$C$13,+AH100*$A$99+AH101*$A$99,IF('VI. Tax Shedule'!AH98='III. Input Tab'!$C$13,'VI. Tax Shedule'!AH100,0))</f>
        <v>0</v>
      </c>
      <c r="AI103" s="102">
        <f>IF(AI98&lt;'III. Input Tab'!$C$13,+AI100*$A$99+AI101*$A$99,IF('VI. Tax Shedule'!AI98='III. Input Tab'!$C$13,'VI. Tax Shedule'!AI100,0))</f>
        <v>0</v>
      </c>
      <c r="AJ103" s="102">
        <f>IF(AJ98&lt;'III. Input Tab'!$C$13,+AJ100*$A$99+AJ101*$A$99,IF('VI. Tax Shedule'!AJ98='III. Input Tab'!$C$13,'VI. Tax Shedule'!AJ100,0))</f>
        <v>0</v>
      </c>
      <c r="AK103" s="102">
        <f>IF(AK98&lt;'III. Input Tab'!$C$13,+AK100*$A$99+AK101*$A$99,IF('VI. Tax Shedule'!AK98='III. Input Tab'!$C$13,'VI. Tax Shedule'!AK100,0))</f>
        <v>0</v>
      </c>
      <c r="AL103" s="102">
        <f>IF(AL98&lt;'III. Input Tab'!$C$13,+AL100*$A$99+AL101*$A$99,IF('VI. Tax Shedule'!AL98='III. Input Tab'!$C$13,'VI. Tax Shedule'!AL100,0))</f>
        <v>0</v>
      </c>
      <c r="AM103" s="102">
        <f>IF(AM98&lt;'III. Input Tab'!$C$13,+AM100*$A$99+AM101*$A$99,IF('VI. Tax Shedule'!AM98='III. Input Tab'!$C$13,'VI. Tax Shedule'!AM100,0))</f>
        <v>0</v>
      </c>
      <c r="AN103" s="102">
        <f>IF(AN98&lt;'III. Input Tab'!$C$13,+AN100*$A$99+AN101*$A$99,IF('VI. Tax Shedule'!AN98='III. Input Tab'!$C$13,'VI. Tax Shedule'!AN100,0))</f>
        <v>0</v>
      </c>
      <c r="AO103" s="102">
        <f>IF(AO98&lt;'III. Input Tab'!$C$13,+AO100*$A$99+AO101*$A$99,IF('VI. Tax Shedule'!AO98='III. Input Tab'!$C$13,'VI. Tax Shedule'!AO100,0))</f>
        <v>0</v>
      </c>
      <c r="AP103" s="102">
        <f>IF(AP98&lt;'III. Input Tab'!$C$13,+AP100*$A$99+AP101*$A$99,IF('VI. Tax Shedule'!AP98='III. Input Tab'!$C$13,'VI. Tax Shedule'!AP100,0))</f>
        <v>0</v>
      </c>
      <c r="AQ103" s="102">
        <f>IF(AQ98&lt;'III. Input Tab'!$C$13,+AQ100*$A$99+AQ101*$A$99,IF('VI. Tax Shedule'!AQ98='III. Input Tab'!$C$13,'VI. Tax Shedule'!AQ100,0))</f>
        <v>0</v>
      </c>
      <c r="AR103" s="102">
        <f>IF(AR98&lt;'III. Input Tab'!$C$13,+AR100*$A$99+AR101*$A$99,IF('VI. Tax Shedule'!AR98='III. Input Tab'!$C$13,'VI. Tax Shedule'!AR100,0))</f>
        <v>0</v>
      </c>
      <c r="AS103" s="102">
        <f>IF(AS98&lt;'III. Input Tab'!$C$13,+AS100*$A$99+AS101*$A$99,IF('VI. Tax Shedule'!AS98='III. Input Tab'!$C$13,'VI. Tax Shedule'!AS100,0))</f>
        <v>0</v>
      </c>
    </row>
    <row r="104" spans="2:45" ht="13.5" thickBot="1">
      <c r="B104" s="79" t="s">
        <v>76</v>
      </c>
      <c r="D104" s="206">
        <f aca="true" t="shared" si="33" ref="D104:AI104">+D100+D101-D102-D103</f>
        <v>0</v>
      </c>
      <c r="E104" s="206">
        <f t="shared" si="33"/>
        <v>0</v>
      </c>
      <c r="F104" s="206">
        <f t="shared" si="33"/>
        <v>0</v>
      </c>
      <c r="G104" s="206">
        <f t="shared" si="33"/>
        <v>0</v>
      </c>
      <c r="H104" s="206">
        <f t="shared" si="33"/>
        <v>0</v>
      </c>
      <c r="I104" s="206">
        <f t="shared" si="33"/>
        <v>0</v>
      </c>
      <c r="J104" s="206">
        <f t="shared" si="33"/>
        <v>0</v>
      </c>
      <c r="K104" s="206">
        <f t="shared" si="33"/>
        <v>0</v>
      </c>
      <c r="L104" s="206">
        <f t="shared" si="33"/>
        <v>0</v>
      </c>
      <c r="M104" s="206">
        <f t="shared" si="33"/>
        <v>0</v>
      </c>
      <c r="N104" s="206">
        <f t="shared" si="33"/>
        <v>0</v>
      </c>
      <c r="O104" s="206">
        <f t="shared" si="33"/>
        <v>0</v>
      </c>
      <c r="P104" s="206">
        <f t="shared" si="33"/>
        <v>0</v>
      </c>
      <c r="Q104" s="206">
        <f t="shared" si="33"/>
        <v>0</v>
      </c>
      <c r="R104" s="206">
        <f t="shared" si="33"/>
        <v>0</v>
      </c>
      <c r="S104" s="206">
        <f t="shared" si="33"/>
        <v>0</v>
      </c>
      <c r="T104" s="206">
        <f t="shared" si="33"/>
        <v>0</v>
      </c>
      <c r="U104" s="206">
        <f t="shared" si="33"/>
        <v>0</v>
      </c>
      <c r="V104" s="206">
        <f t="shared" si="33"/>
        <v>0</v>
      </c>
      <c r="W104" s="206">
        <f t="shared" si="33"/>
        <v>0</v>
      </c>
      <c r="X104" s="206">
        <f t="shared" si="33"/>
        <v>0</v>
      </c>
      <c r="Y104" s="206">
        <f t="shared" si="33"/>
        <v>0</v>
      </c>
      <c r="Z104" s="206">
        <f t="shared" si="33"/>
        <v>0</v>
      </c>
      <c r="AA104" s="206">
        <f t="shared" si="33"/>
        <v>0</v>
      </c>
      <c r="AB104" s="206">
        <f t="shared" si="33"/>
        <v>0</v>
      </c>
      <c r="AC104" s="206">
        <f t="shared" si="33"/>
        <v>0</v>
      </c>
      <c r="AD104" s="206">
        <f t="shared" si="33"/>
        <v>0</v>
      </c>
      <c r="AE104" s="206">
        <f t="shared" si="33"/>
        <v>0</v>
      </c>
      <c r="AF104" s="206">
        <f t="shared" si="33"/>
        <v>0</v>
      </c>
      <c r="AG104" s="206">
        <f t="shared" si="33"/>
        <v>0</v>
      </c>
      <c r="AH104" s="206">
        <f t="shared" si="33"/>
        <v>0</v>
      </c>
      <c r="AI104" s="206">
        <f t="shared" si="33"/>
        <v>0</v>
      </c>
      <c r="AJ104" s="206">
        <f aca="true" t="shared" si="34" ref="AJ104:AS104">+AJ100+AJ101-AJ102-AJ103</f>
        <v>0</v>
      </c>
      <c r="AK104" s="206">
        <f t="shared" si="34"/>
        <v>0</v>
      </c>
      <c r="AL104" s="206">
        <f t="shared" si="34"/>
        <v>0</v>
      </c>
      <c r="AM104" s="206">
        <f t="shared" si="34"/>
        <v>0</v>
      </c>
      <c r="AN104" s="206">
        <f t="shared" si="34"/>
        <v>0</v>
      </c>
      <c r="AO104" s="206">
        <f t="shared" si="34"/>
        <v>0</v>
      </c>
      <c r="AP104" s="206">
        <f t="shared" si="34"/>
        <v>0</v>
      </c>
      <c r="AQ104" s="206">
        <f t="shared" si="34"/>
        <v>0</v>
      </c>
      <c r="AR104" s="206">
        <f t="shared" si="34"/>
        <v>0</v>
      </c>
      <c r="AS104" s="206">
        <f t="shared" si="34"/>
        <v>0</v>
      </c>
    </row>
    <row r="105" ht="13.5" thickTop="1"/>
    <row r="106" spans="4:45" ht="12.75">
      <c r="D106" s="102"/>
      <c r="E106" s="102"/>
      <c r="F106" s="102"/>
      <c r="G106" s="102"/>
      <c r="H106" s="102"/>
      <c r="I106" s="102"/>
      <c r="J106" s="102"/>
      <c r="K106" s="102"/>
      <c r="L106" s="102"/>
      <c r="M106" s="102"/>
      <c r="N106" s="102"/>
      <c r="O106" s="102"/>
      <c r="P106" s="102"/>
      <c r="Q106" s="102"/>
      <c r="R106" s="102"/>
      <c r="S106" s="102"/>
      <c r="T106" s="102"/>
      <c r="U106" s="102"/>
      <c r="V106" s="102"/>
      <c r="W106" s="102"/>
      <c r="X106" s="102"/>
      <c r="Y106" s="102"/>
      <c r="Z106" s="102"/>
      <c r="AA106" s="102"/>
      <c r="AB106" s="102"/>
      <c r="AC106" s="102"/>
      <c r="AD106" s="102"/>
      <c r="AE106" s="102"/>
      <c r="AF106" s="102"/>
      <c r="AG106" s="102"/>
      <c r="AH106" s="102"/>
      <c r="AI106" s="102"/>
      <c r="AJ106" s="102"/>
      <c r="AK106" s="102"/>
      <c r="AL106" s="102"/>
      <c r="AM106" s="102"/>
      <c r="AN106" s="102"/>
      <c r="AO106" s="102"/>
      <c r="AP106" s="102"/>
      <c r="AQ106" s="102"/>
      <c r="AR106" s="102"/>
      <c r="AS106" s="102"/>
    </row>
    <row r="107" ht="12.75">
      <c r="B107" s="101"/>
    </row>
    <row r="108" spans="2:45" ht="12.75">
      <c r="B108" s="9" t="s">
        <v>160</v>
      </c>
      <c r="D108" s="70">
        <f>IF('V. O&amp;M Forecast'!$C$21&lt;0,IF(D99=('III. Input Tab'!$E$10),-'V. O&amp;M Forecast'!$C$21,0),0)</f>
        <v>0</v>
      </c>
      <c r="E108" s="70">
        <f>IF('V. O&amp;M Forecast'!$C$21&lt;0,IF(E99=('III. Input Tab'!$E$10),-'V. O&amp;M Forecast'!$C$21,0),0)</f>
        <v>0</v>
      </c>
      <c r="F108" s="70">
        <f>IF('V. O&amp;M Forecast'!$C$21&lt;0,IF(F99=('III. Input Tab'!$E$10),-'V. O&amp;M Forecast'!$C$21,0),0)</f>
        <v>0</v>
      </c>
      <c r="G108" s="70">
        <f>IF('V. O&amp;M Forecast'!$C$21&lt;0,IF(G99=('III. Input Tab'!$E$10),-'V. O&amp;M Forecast'!$C$21,0),0)</f>
        <v>0</v>
      </c>
      <c r="H108" s="70">
        <f>IF('V. O&amp;M Forecast'!$C$21&lt;0,IF(H99=('III. Input Tab'!$E$10),-'V. O&amp;M Forecast'!$C$21,0),0)</f>
        <v>0</v>
      </c>
      <c r="I108" s="70">
        <f>IF('V. O&amp;M Forecast'!$C$21&lt;0,IF(I99=('III. Input Tab'!$E$10),-'V. O&amp;M Forecast'!$C$21,0),0)</f>
        <v>0</v>
      </c>
      <c r="J108" s="28">
        <f>IF('V. O&amp;M Forecast'!$C$21&lt;0,IF(J99=('III. Input Tab'!$E$10),-'V. O&amp;M Forecast'!$C$21,0),0)</f>
        <v>0</v>
      </c>
      <c r="K108" s="70">
        <f>IF('V. O&amp;M Forecast'!$C$21&lt;0,IF(K99=('III. Input Tab'!$E$10),-'V. O&amp;M Forecast'!$C$21,0),0)</f>
        <v>0</v>
      </c>
      <c r="L108" s="70">
        <f>IF('V. O&amp;M Forecast'!$C$21&lt;0,IF(L99=('III. Input Tab'!$E$10),-'V. O&amp;M Forecast'!$C$21,0),0)</f>
        <v>0</v>
      </c>
      <c r="M108" s="70">
        <f>IF('V. O&amp;M Forecast'!$C$21&lt;0,IF(M99=('III. Input Tab'!$E$10),-'V. O&amp;M Forecast'!$C$21,0),0)</f>
        <v>0</v>
      </c>
      <c r="N108" s="70">
        <f>IF('V. O&amp;M Forecast'!$C$21&lt;0,IF(N99=('III. Input Tab'!$E$10),-'V. O&amp;M Forecast'!$C$21,0),0)</f>
        <v>0</v>
      </c>
      <c r="O108" s="70">
        <f>IF('V. O&amp;M Forecast'!$C$21&lt;0,IF(O99=('III. Input Tab'!$E$10),-'V. O&amp;M Forecast'!$C$21,0),0)</f>
        <v>0</v>
      </c>
      <c r="P108" s="70">
        <f>IF('V. O&amp;M Forecast'!$C$21&lt;0,IF(P99=('III. Input Tab'!$E$10),-'V. O&amp;M Forecast'!$C$21,0),0)</f>
        <v>0</v>
      </c>
      <c r="Q108" s="70">
        <f>IF('V. O&amp;M Forecast'!$C$21&lt;0,IF(Q99=('III. Input Tab'!$E$10),-'V. O&amp;M Forecast'!$C$21,0),0)</f>
        <v>0</v>
      </c>
      <c r="R108" s="70">
        <f>IF('V. O&amp;M Forecast'!$C$21&lt;0,IF(R99=('III. Input Tab'!$E$10),-'V. O&amp;M Forecast'!$C$21,0),0)</f>
        <v>0</v>
      </c>
      <c r="S108" s="70">
        <f>IF('V. O&amp;M Forecast'!$C$21&lt;0,IF(S99=('III. Input Tab'!$E$10),-'V. O&amp;M Forecast'!$C$21,0),0)</f>
        <v>0</v>
      </c>
      <c r="T108" s="70">
        <f>IF('V. O&amp;M Forecast'!$C$21&lt;0,IF(T99=('III. Input Tab'!$E$10),-'V. O&amp;M Forecast'!$C$21,0),0)</f>
        <v>0</v>
      </c>
      <c r="U108" s="70">
        <f>IF('V. O&amp;M Forecast'!$C$21&lt;0,IF(U99=('III. Input Tab'!$E$10),-'V. O&amp;M Forecast'!$C$21,0),0)</f>
        <v>0</v>
      </c>
      <c r="V108" s="70">
        <f>IF('V. O&amp;M Forecast'!$C$21&lt;0,IF(V99=('III. Input Tab'!$E$10),-'V. O&amp;M Forecast'!$C$21,0),0)</f>
        <v>0</v>
      </c>
      <c r="W108" s="70">
        <f>IF('V. O&amp;M Forecast'!$C$21&lt;0,IF(W99=('III. Input Tab'!$E$10),-'V. O&amp;M Forecast'!$C$21,0),0)</f>
        <v>0</v>
      </c>
      <c r="X108" s="70">
        <f>IF('V. O&amp;M Forecast'!$C$21&lt;0,IF(X99=('III. Input Tab'!$E$10),-'V. O&amp;M Forecast'!$C$21,0),0)</f>
        <v>0</v>
      </c>
      <c r="Y108" s="70">
        <f>IF('V. O&amp;M Forecast'!$C$21&lt;0,IF(Y99=('III. Input Tab'!$E$10),-'V. O&amp;M Forecast'!$C$21,0),0)</f>
        <v>0</v>
      </c>
      <c r="Z108" s="70">
        <f>IF('V. O&amp;M Forecast'!$C$21&lt;0,IF(Z99=('III. Input Tab'!$E$10),-'V. O&amp;M Forecast'!$C$21,0),0)</f>
        <v>0</v>
      </c>
      <c r="AA108" s="70">
        <f>IF('V. O&amp;M Forecast'!$C$21&lt;0,IF(AA99=('III. Input Tab'!$E$10),-'V. O&amp;M Forecast'!$C$21,0),0)</f>
        <v>0</v>
      </c>
      <c r="AB108" s="70">
        <f>IF('V. O&amp;M Forecast'!$C$21&lt;0,IF(AB99=('III. Input Tab'!$E$10),-'V. O&amp;M Forecast'!$C$21,0),0)</f>
        <v>0</v>
      </c>
      <c r="AC108" s="70">
        <f>IF('V. O&amp;M Forecast'!$C$21&lt;0,IF(AC99=('III. Input Tab'!$E$10),-'V. O&amp;M Forecast'!$C$21,0),0)</f>
        <v>0</v>
      </c>
      <c r="AD108" s="70">
        <f>IF('V. O&amp;M Forecast'!$C$21&lt;0,IF(AD99=('III. Input Tab'!$E$10),-'V. O&amp;M Forecast'!$C$21,0),0)</f>
        <v>0</v>
      </c>
      <c r="AE108" s="70">
        <f>IF('V. O&amp;M Forecast'!$C$21&lt;0,IF(AE99=('III. Input Tab'!$E$10),-'V. O&amp;M Forecast'!$C$21,0),0)</f>
        <v>0</v>
      </c>
      <c r="AF108" s="70">
        <f>IF('V. O&amp;M Forecast'!$C$21&lt;0,IF(AF99=('III. Input Tab'!$E$10),-'V. O&amp;M Forecast'!$C$21,0),0)</f>
        <v>0</v>
      </c>
      <c r="AG108" s="70">
        <f>IF('V. O&amp;M Forecast'!$C$21&lt;0,IF(AG99=('III. Input Tab'!$E$10),-'V. O&amp;M Forecast'!$C$21,0),0)</f>
        <v>0</v>
      </c>
      <c r="AH108" s="70">
        <f>IF('V. O&amp;M Forecast'!$C$21&lt;0,IF(AH99=('III. Input Tab'!$E$10),-'V. O&amp;M Forecast'!$C$21,0),0)</f>
        <v>0</v>
      </c>
      <c r="AI108" s="70">
        <f>IF('V. O&amp;M Forecast'!$C$21&lt;0,IF(AI99=('III. Input Tab'!$E$10),-'V. O&amp;M Forecast'!$C$21,0),0)</f>
        <v>0</v>
      </c>
      <c r="AJ108" s="70">
        <f>IF('V. O&amp;M Forecast'!$C$21&lt;0,IF(AJ99=('III. Input Tab'!$E$10),-'V. O&amp;M Forecast'!$C$21,0),0)</f>
        <v>0</v>
      </c>
      <c r="AK108" s="70">
        <f>IF('V. O&amp;M Forecast'!$C$21&lt;0,IF(AK99=('III. Input Tab'!$E$10),-'V. O&amp;M Forecast'!$C$21,0),0)</f>
        <v>0</v>
      </c>
      <c r="AL108" s="70">
        <f>IF('V. O&amp;M Forecast'!$C$21&lt;0,IF(AL99=('III. Input Tab'!$E$10),-'V. O&amp;M Forecast'!$C$21,0),0)</f>
        <v>0</v>
      </c>
      <c r="AM108" s="70">
        <f>IF('V. O&amp;M Forecast'!$C$21&lt;0,IF(AM99=('III. Input Tab'!$E$10),-'V. O&amp;M Forecast'!$C$21,0),0)</f>
        <v>0</v>
      </c>
      <c r="AN108" s="70">
        <f>IF('V. O&amp;M Forecast'!$C$21&lt;0,IF(AN99=('III. Input Tab'!$E$10),-'V. O&amp;M Forecast'!$C$21,0),0)</f>
        <v>0</v>
      </c>
      <c r="AO108" s="70">
        <f>IF('V. O&amp;M Forecast'!$C$21&lt;0,IF(AO99=('III. Input Tab'!$E$10),-'V. O&amp;M Forecast'!$C$21,0),0)</f>
        <v>0</v>
      </c>
      <c r="AP108" s="70">
        <f>IF('V. O&amp;M Forecast'!$C$21&lt;0,IF(AP99=('III. Input Tab'!$E$10),-'V. O&amp;M Forecast'!$C$21,0),0)</f>
        <v>0</v>
      </c>
      <c r="AQ108" s="70">
        <f>IF('V. O&amp;M Forecast'!$C$21&lt;0,IF(AQ99=('III. Input Tab'!$E$10),-'V. O&amp;M Forecast'!$C$21,0),0)</f>
        <v>0</v>
      </c>
      <c r="AR108" s="70">
        <f>IF('V. O&amp;M Forecast'!$C$21&lt;0,IF(AR99=('III. Input Tab'!$E$10),-'V. O&amp;M Forecast'!$C$21,0),0)</f>
        <v>0</v>
      </c>
      <c r="AS108" s="70">
        <f>IF('V. O&amp;M Forecast'!$C$21&lt;0,IF(AS99=('III. Input Tab'!$E$10),-'V. O&amp;M Forecast'!$C$21,0),0)</f>
        <v>0</v>
      </c>
    </row>
    <row r="109" ht="12.75">
      <c r="B109" s="101"/>
    </row>
    <row r="110" ht="12.75">
      <c r="B110" s="101"/>
    </row>
    <row r="111" spans="1:45" ht="13.5" customHeight="1">
      <c r="A111" s="11" t="s">
        <v>151</v>
      </c>
      <c r="B111" s="101"/>
      <c r="D111" s="201">
        <f aca="true" t="shared" si="35" ref="D111:AI111">D43+D52+D62+D71+D81+D91+D103</f>
        <v>0</v>
      </c>
      <c r="E111" s="201">
        <f t="shared" si="35"/>
        <v>0</v>
      </c>
      <c r="F111" s="201">
        <f t="shared" si="35"/>
        <v>0</v>
      </c>
      <c r="G111" s="201">
        <f t="shared" si="35"/>
        <v>0</v>
      </c>
      <c r="H111" s="201">
        <f t="shared" si="35"/>
        <v>0</v>
      </c>
      <c r="I111" s="201">
        <f t="shared" si="35"/>
        <v>0</v>
      </c>
      <c r="J111" s="201">
        <f t="shared" si="35"/>
        <v>58.345317613792005</v>
      </c>
      <c r="K111" s="201">
        <f t="shared" si="35"/>
        <v>112.05614561348064</v>
      </c>
      <c r="L111" s="201">
        <f t="shared" si="35"/>
        <v>103.15560604875218</v>
      </c>
      <c r="M111" s="201">
        <f t="shared" si="35"/>
        <v>94.96263300329751</v>
      </c>
      <c r="N111" s="201">
        <f t="shared" si="35"/>
        <v>87.42093452078802</v>
      </c>
      <c r="O111" s="201">
        <f t="shared" si="35"/>
        <v>80.4787000658365</v>
      </c>
      <c r="P111" s="201">
        <f t="shared" si="35"/>
        <v>74.08824354581128</v>
      </c>
      <c r="Q111" s="201">
        <f t="shared" si="35"/>
        <v>68.20567478342117</v>
      </c>
      <c r="R111" s="201">
        <f t="shared" si="35"/>
        <v>62.79059717153304</v>
      </c>
      <c r="S111" s="201">
        <f t="shared" si="35"/>
        <v>57.805829422640954</v>
      </c>
      <c r="T111" s="201">
        <f t="shared" si="35"/>
        <v>53.2171494919221</v>
      </c>
      <c r="U111" s="201">
        <f t="shared" si="35"/>
        <v>48.99305890604429</v>
      </c>
      <c r="V111" s="201">
        <f t="shared" si="35"/>
        <v>45.10456587089338</v>
      </c>
      <c r="W111" s="201">
        <f t="shared" si="35"/>
        <v>41.52498566114127</v>
      </c>
      <c r="X111" s="201">
        <f t="shared" si="35"/>
        <v>38.22975691397496</v>
      </c>
      <c r="Y111" s="201">
        <f t="shared" si="35"/>
        <v>35.19627255918121</v>
      </c>
      <c r="Z111" s="201">
        <f t="shared" si="35"/>
        <v>32.403724218888264</v>
      </c>
      <c r="AA111" s="201">
        <f t="shared" si="35"/>
        <v>29.83295900330785</v>
      </c>
      <c r="AB111" s="201">
        <f t="shared" si="35"/>
        <v>27.466347714438715</v>
      </c>
      <c r="AC111" s="201">
        <f t="shared" si="35"/>
        <v>25.28766354848143</v>
      </c>
      <c r="AD111" s="201">
        <f t="shared" si="35"/>
        <v>23.28197046021688</v>
      </c>
      <c r="AE111" s="201">
        <f t="shared" si="35"/>
        <v>21.435520419320518</v>
      </c>
      <c r="AF111" s="201">
        <f t="shared" si="35"/>
        <v>19.735658849981395</v>
      </c>
      <c r="AG111" s="201">
        <f t="shared" si="35"/>
        <v>18.170737601694945</v>
      </c>
      <c r="AH111" s="201">
        <f t="shared" si="35"/>
        <v>16.730034851091567</v>
      </c>
      <c r="AI111" s="201">
        <f t="shared" si="35"/>
        <v>15.403681382509205</v>
      </c>
      <c r="AJ111" s="201">
        <f aca="true" t="shared" si="36" ref="AJ111:AS111">AJ43+AJ52+AJ62+AJ71+AJ81+AJ91+AJ103</f>
        <v>14.182592739048083</v>
      </c>
      <c r="AK111" s="201">
        <f t="shared" si="36"/>
        <v>13.058406776364079</v>
      </c>
      <c r="AL111" s="201">
        <f t="shared" si="36"/>
        <v>12.023426188744008</v>
      </c>
      <c r="AM111" s="201">
        <f t="shared" si="36"/>
        <v>11.070565611319306</v>
      </c>
      <c r="AN111" s="201">
        <f t="shared" si="36"/>
        <v>10.193302933851344</v>
      </c>
      <c r="AO111" s="201">
        <f t="shared" si="36"/>
        <v>9.385634490580188</v>
      </c>
      <c r="AP111" s="201">
        <f t="shared" si="36"/>
        <v>8.642033817370137</v>
      </c>
      <c r="AQ111" s="201">
        <f t="shared" si="36"/>
        <v>7.957413691994347</v>
      </c>
      <c r="AR111" s="201">
        <f>AR43+AR52+AR62+AR71+AR81+AR91+AR103</f>
        <v>7.32709119604765</v>
      </c>
      <c r="AS111" s="201">
        <f t="shared" si="36"/>
        <v>85.3029161570395</v>
      </c>
    </row>
    <row r="112" ht="12.75">
      <c r="B112" s="101"/>
    </row>
    <row r="113" ht="12.75">
      <c r="B113" s="101"/>
    </row>
    <row r="114" ht="12.75">
      <c r="B114" s="101"/>
    </row>
    <row r="115" ht="12.75">
      <c r="B115" s="101"/>
    </row>
    <row r="119" spans="4:19" ht="12.75">
      <c r="D119" s="142"/>
      <c r="E119" s="142"/>
      <c r="F119" s="142"/>
      <c r="G119" s="142"/>
      <c r="H119" s="142"/>
      <c r="I119" s="142"/>
      <c r="J119" s="142"/>
      <c r="K119" s="142"/>
      <c r="L119" s="142"/>
      <c r="M119" s="142"/>
      <c r="N119" s="142"/>
      <c r="O119" s="142"/>
      <c r="P119" s="142"/>
      <c r="Q119" s="142"/>
      <c r="R119" s="142"/>
      <c r="S119" s="142"/>
    </row>
    <row r="120" spans="4:24" ht="12.75">
      <c r="D120" s="142"/>
      <c r="E120" s="142"/>
      <c r="F120" s="142"/>
      <c r="G120" s="142"/>
      <c r="H120" s="142"/>
      <c r="I120" s="142"/>
      <c r="J120" s="142"/>
      <c r="K120" s="142"/>
      <c r="L120" s="142"/>
      <c r="M120" s="142"/>
      <c r="N120" s="142"/>
      <c r="O120" s="142"/>
      <c r="P120" s="142"/>
      <c r="Q120" s="142"/>
      <c r="R120" s="142"/>
      <c r="S120" s="142"/>
      <c r="T120" s="142"/>
      <c r="U120" s="142"/>
      <c r="V120" s="142"/>
      <c r="W120" s="142"/>
      <c r="X120" s="142"/>
    </row>
  </sheetData>
  <sheetProtection password="9F54" sheet="1"/>
  <conditionalFormatting sqref="D8:AS8">
    <cfRule type="cellIs" priority="52" dxfId="2" operator="lessThan" stopIfTrue="1">
      <formula>1</formula>
    </cfRule>
    <cfRule type="cellIs" priority="53" dxfId="1" operator="greaterThan" stopIfTrue="1">
      <formula>0</formula>
    </cfRule>
    <cfRule type="cellIs" priority="54" dxfId="0" operator="greaterThan" stopIfTrue="1">
      <formula>0</formula>
    </cfRule>
  </conditionalFormatting>
  <conditionalFormatting sqref="D38:AS38">
    <cfRule type="cellIs" priority="43" dxfId="2" operator="lessThan" stopIfTrue="1">
      <formula>1</formula>
    </cfRule>
    <cfRule type="cellIs" priority="44" dxfId="1" operator="greaterThan" stopIfTrue="1">
      <formula>0</formula>
    </cfRule>
    <cfRule type="cellIs" priority="45" dxfId="0" operator="greaterThan" stopIfTrue="1">
      <formula>0</formula>
    </cfRule>
  </conditionalFormatting>
  <conditionalFormatting sqref="D98:AS98">
    <cfRule type="cellIs" priority="37" dxfId="2" operator="lessThan" stopIfTrue="1">
      <formula>1</formula>
    </cfRule>
    <cfRule type="cellIs" priority="38" dxfId="1" operator="greaterThan" stopIfTrue="1">
      <formula>0</formula>
    </cfRule>
    <cfRule type="cellIs" priority="39" dxfId="0" operator="greaterThan" stopIfTrue="1">
      <formula>0</formula>
    </cfRule>
  </conditionalFormatting>
  <conditionalFormatting sqref="D47:AS47">
    <cfRule type="cellIs" priority="16" dxfId="2" operator="lessThan" stopIfTrue="1">
      <formula>1</formula>
    </cfRule>
    <cfRule type="cellIs" priority="17" dxfId="1" operator="greaterThan" stopIfTrue="1">
      <formula>0</formula>
    </cfRule>
    <cfRule type="cellIs" priority="18" dxfId="0" operator="greaterThan" stopIfTrue="1">
      <formula>0</formula>
    </cfRule>
  </conditionalFormatting>
  <conditionalFormatting sqref="D57:AS57">
    <cfRule type="cellIs" priority="13" dxfId="2" operator="lessThan" stopIfTrue="1">
      <formula>1</formula>
    </cfRule>
    <cfRule type="cellIs" priority="14" dxfId="1" operator="greaterThan" stopIfTrue="1">
      <formula>0</formula>
    </cfRule>
    <cfRule type="cellIs" priority="15" dxfId="0" operator="greaterThan" stopIfTrue="1">
      <formula>0</formula>
    </cfRule>
  </conditionalFormatting>
  <conditionalFormatting sqref="D66:AS66">
    <cfRule type="cellIs" priority="10" dxfId="2" operator="lessThan" stopIfTrue="1">
      <formula>1</formula>
    </cfRule>
    <cfRule type="cellIs" priority="11" dxfId="1" operator="greaterThan" stopIfTrue="1">
      <formula>0</formula>
    </cfRule>
    <cfRule type="cellIs" priority="12" dxfId="0" operator="greaterThan" stopIfTrue="1">
      <formula>0</formula>
    </cfRule>
  </conditionalFormatting>
  <conditionalFormatting sqref="D76:AS76">
    <cfRule type="cellIs" priority="7" dxfId="2" operator="lessThan" stopIfTrue="1">
      <formula>1</formula>
    </cfRule>
    <cfRule type="cellIs" priority="8" dxfId="1" operator="greaterThan" stopIfTrue="1">
      <formula>0</formula>
    </cfRule>
    <cfRule type="cellIs" priority="9" dxfId="0" operator="greaterThan" stopIfTrue="1">
      <formula>0</formula>
    </cfRule>
  </conditionalFormatting>
  <conditionalFormatting sqref="D86:AS86">
    <cfRule type="cellIs" priority="4" dxfId="2" operator="lessThan" stopIfTrue="1">
      <formula>1</formula>
    </cfRule>
    <cfRule type="cellIs" priority="5" dxfId="1" operator="greaterThan" stopIfTrue="1">
      <formula>0</formula>
    </cfRule>
    <cfRule type="cellIs" priority="6" dxfId="0" operator="greaterThan" stopIfTrue="1">
      <formula>0</formula>
    </cfRule>
  </conditionalFormatting>
  <printOptions/>
  <pageMargins left="0.7" right="0.7" top="0.75" bottom="0.75" header="0.3" footer="0.3"/>
  <pageSetup horizontalDpi="600" verticalDpi="600" orientation="landscape" pageOrder="overThenDown" scale="78" r:id="rId1"/>
  <rowBreaks count="1" manualBreakCount="1">
    <brk id="33" max="45" man="1"/>
  </rowBreaks>
  <colBreaks count="6" manualBreakCount="6">
    <brk id="9" max="109" man="1"/>
    <brk id="15" max="109" man="1"/>
    <brk id="21" max="109" man="1"/>
    <brk id="27" max="109" man="1"/>
    <brk id="33" max="109" man="1"/>
    <brk id="39" max="109" man="1"/>
  </colBreaks>
</worksheet>
</file>

<file path=xl/worksheets/sheet8.xml><?xml version="1.0" encoding="utf-8"?>
<worksheet xmlns="http://schemas.openxmlformats.org/spreadsheetml/2006/main" xmlns:r="http://schemas.openxmlformats.org/officeDocument/2006/relationships">
  <sheetPr codeName="Sheet5"/>
  <dimension ref="A1:AR28"/>
  <sheetViews>
    <sheetView zoomScale="80" zoomScaleNormal="80" zoomScaleSheetLayoutView="90" zoomScalePageLayoutView="0" workbookViewId="0" topLeftCell="A1">
      <selection activeCell="A1" sqref="A1"/>
    </sheetView>
  </sheetViews>
  <sheetFormatPr defaultColWidth="9.140625" defaultRowHeight="12.75" outlineLevelCol="1"/>
  <cols>
    <col min="1" max="1" width="31.421875" style="9" customWidth="1"/>
    <col min="2" max="2" width="9.140625" style="9" customWidth="1"/>
    <col min="3" max="8" width="15.00390625" style="9" hidden="1" customWidth="1" outlineLevel="1"/>
    <col min="9" max="9" width="15.00390625" style="9" customWidth="1" collapsed="1"/>
    <col min="10" max="44" width="15.00390625" style="9" customWidth="1"/>
    <col min="45" max="16384" width="9.140625" style="9" customWidth="1"/>
  </cols>
  <sheetData>
    <row r="1" spans="1:44" ht="15">
      <c r="A1" s="174" t="str">
        <f>'III. Input Tab'!B2</f>
        <v>NSP Maritime Link</v>
      </c>
      <c r="C1" s="175"/>
      <c r="D1" s="175"/>
      <c r="N1" s="213"/>
      <c r="T1" s="213"/>
      <c r="Z1" s="213"/>
      <c r="AF1" s="213"/>
      <c r="AL1" s="213"/>
      <c r="AR1" s="213"/>
    </row>
    <row r="2" spans="1:44" ht="14.25">
      <c r="A2" s="176" t="s">
        <v>38</v>
      </c>
      <c r="C2" s="95" t="str">
        <f>'III. Input Tab'!C17</f>
        <v>Construct</v>
      </c>
      <c r="D2" s="95" t="str">
        <f>'III. Input Tab'!D17</f>
        <v>Construct</v>
      </c>
      <c r="E2" s="95" t="str">
        <f>'III. Input Tab'!E17</f>
        <v>Construct</v>
      </c>
      <c r="F2" s="95" t="str">
        <f>'III. Input Tab'!F17</f>
        <v>Construct</v>
      </c>
      <c r="G2" s="95" t="str">
        <f>'III. Input Tab'!G17</f>
        <v>Construct</v>
      </c>
      <c r="H2" s="95" t="str">
        <f>'III. Input Tab'!H17</f>
        <v>Construct</v>
      </c>
      <c r="I2" s="95">
        <f>'III. Input Tab'!I17</f>
      </c>
      <c r="J2" s="95">
        <f>'III. Input Tab'!J17</f>
      </c>
      <c r="K2" s="95">
        <f>'III. Input Tab'!K17</f>
      </c>
      <c r="L2" s="11">
        <f>'III. Input Tab'!L17</f>
      </c>
      <c r="M2" s="11">
        <f>'III. Input Tab'!M17</f>
      </c>
      <c r="N2" s="11">
        <f>'III. Input Tab'!N17</f>
      </c>
      <c r="O2" s="11">
        <f>'III. Input Tab'!O17</f>
      </c>
      <c r="P2" s="11">
        <f>'III. Input Tab'!P17</f>
      </c>
      <c r="Q2" s="11">
        <f>'III. Input Tab'!Q17</f>
      </c>
      <c r="R2" s="11">
        <f>'III. Input Tab'!R17</f>
      </c>
      <c r="S2" s="11">
        <f>'III. Input Tab'!S17</f>
      </c>
      <c r="T2" s="11">
        <f>'III. Input Tab'!T17</f>
      </c>
      <c r="U2" s="11">
        <f>'III. Input Tab'!U17</f>
      </c>
      <c r="V2" s="11">
        <f>'III. Input Tab'!V17</f>
      </c>
      <c r="W2" s="11">
        <f>'III. Input Tab'!W17</f>
      </c>
      <c r="X2" s="11">
        <f>'III. Input Tab'!X17</f>
      </c>
      <c r="Y2" s="11">
        <f>'III. Input Tab'!Y17</f>
      </c>
      <c r="Z2" s="11">
        <f>'III. Input Tab'!Z17</f>
      </c>
      <c r="AA2" s="11">
        <f>'III. Input Tab'!AA17</f>
      </c>
      <c r="AB2" s="11">
        <f>'III. Input Tab'!AB17</f>
      </c>
      <c r="AC2" s="11">
        <f>'III. Input Tab'!AC17</f>
      </c>
      <c r="AD2" s="11">
        <f>'III. Input Tab'!AD17</f>
      </c>
      <c r="AE2" s="11">
        <f>'III. Input Tab'!AE17</f>
      </c>
      <c r="AF2" s="11">
        <f>'III. Input Tab'!AF17</f>
      </c>
      <c r="AG2" s="11">
        <f>'III. Input Tab'!AG17</f>
      </c>
      <c r="AH2" s="11">
        <f>'III. Input Tab'!AH17</f>
      </c>
      <c r="AI2" s="11">
        <f>'III. Input Tab'!AI17</f>
      </c>
      <c r="AJ2" s="11">
        <f>'III. Input Tab'!AJ17</f>
      </c>
      <c r="AK2" s="11">
        <f>'III. Input Tab'!AK17</f>
      </c>
      <c r="AL2" s="11">
        <f>'III. Input Tab'!AL17</f>
      </c>
      <c r="AM2" s="11">
        <f>'III. Input Tab'!AM17</f>
      </c>
      <c r="AN2" s="11">
        <f>'III. Input Tab'!AN17</f>
      </c>
      <c r="AO2" s="11">
        <f>'III. Input Tab'!AO17</f>
      </c>
      <c r="AP2" s="11">
        <f>'III. Input Tab'!AP17</f>
      </c>
      <c r="AQ2" s="11">
        <f>'III. Input Tab'!AQ17</f>
      </c>
      <c r="AR2" s="11">
        <f>'III. Input Tab'!AR17</f>
      </c>
    </row>
    <row r="3" spans="1:44" ht="12.75">
      <c r="A3" s="4" t="s">
        <v>80</v>
      </c>
      <c r="C3" s="40">
        <f>'III. Input Tab'!C18</f>
        <v>0</v>
      </c>
      <c r="D3" s="40">
        <f>'III. Input Tab'!D18</f>
        <v>0</v>
      </c>
      <c r="E3" s="40">
        <f>'III. Input Tab'!E18</f>
        <v>0</v>
      </c>
      <c r="F3" s="40">
        <f>'III. Input Tab'!F18</f>
        <v>0</v>
      </c>
      <c r="G3" s="40">
        <f>'III. Input Tab'!G18</f>
        <v>0</v>
      </c>
      <c r="H3" s="40">
        <f>'III. Input Tab'!H18</f>
        <v>0</v>
      </c>
      <c r="I3" s="40">
        <f>'III. Input Tab'!I18</f>
        <v>1</v>
      </c>
      <c r="J3" s="40">
        <f>'III. Input Tab'!J18</f>
        <v>2</v>
      </c>
      <c r="K3" s="40">
        <f>'III. Input Tab'!K18</f>
        <v>3</v>
      </c>
      <c r="L3" s="40">
        <f>'III. Input Tab'!L18</f>
        <v>4</v>
      </c>
      <c r="M3" s="40">
        <f>'III. Input Tab'!M18</f>
        <v>5</v>
      </c>
      <c r="N3" s="40">
        <f>'III. Input Tab'!N18</f>
        <v>6</v>
      </c>
      <c r="O3" s="40">
        <f>'III. Input Tab'!O18</f>
        <v>7</v>
      </c>
      <c r="P3" s="40">
        <f>'III. Input Tab'!P18</f>
        <v>8</v>
      </c>
      <c r="Q3" s="40">
        <f>'III. Input Tab'!Q18</f>
        <v>9</v>
      </c>
      <c r="R3" s="40">
        <f>'III. Input Tab'!R18</f>
        <v>10</v>
      </c>
      <c r="S3" s="40">
        <f>'III. Input Tab'!S18</f>
        <v>11</v>
      </c>
      <c r="T3" s="40">
        <f>'III. Input Tab'!T18</f>
        <v>12</v>
      </c>
      <c r="U3" s="40">
        <f>'III. Input Tab'!U18</f>
        <v>13</v>
      </c>
      <c r="V3" s="40">
        <f>'III. Input Tab'!V18</f>
        <v>14</v>
      </c>
      <c r="W3" s="40">
        <f>'III. Input Tab'!W18</f>
        <v>15</v>
      </c>
      <c r="X3" s="40">
        <f>'III. Input Tab'!X18</f>
        <v>16</v>
      </c>
      <c r="Y3" s="40">
        <f>'III. Input Tab'!Y18</f>
        <v>17</v>
      </c>
      <c r="Z3" s="40">
        <f>'III. Input Tab'!Z18</f>
        <v>18</v>
      </c>
      <c r="AA3" s="40">
        <f>'III. Input Tab'!AA18</f>
        <v>19</v>
      </c>
      <c r="AB3" s="40">
        <f>'III. Input Tab'!AB18</f>
        <v>20</v>
      </c>
      <c r="AC3" s="40">
        <f>'III. Input Tab'!AC18</f>
        <v>21</v>
      </c>
      <c r="AD3" s="40">
        <f>'III. Input Tab'!AD18</f>
        <v>22</v>
      </c>
      <c r="AE3" s="40">
        <f>'III. Input Tab'!AE18</f>
        <v>23</v>
      </c>
      <c r="AF3" s="40">
        <f>'III. Input Tab'!AF18</f>
        <v>24</v>
      </c>
      <c r="AG3" s="40">
        <f>'III. Input Tab'!AG18</f>
        <v>25</v>
      </c>
      <c r="AH3" s="40">
        <f>'III. Input Tab'!AH18</f>
        <v>26</v>
      </c>
      <c r="AI3" s="40">
        <f>'III. Input Tab'!AI18</f>
        <v>27</v>
      </c>
      <c r="AJ3" s="40">
        <f>'III. Input Tab'!AJ18</f>
        <v>28</v>
      </c>
      <c r="AK3" s="40">
        <f>'III. Input Tab'!AK18</f>
        <v>29</v>
      </c>
      <c r="AL3" s="40">
        <f>'III. Input Tab'!AL18</f>
        <v>30</v>
      </c>
      <c r="AM3" s="40">
        <f>'III. Input Tab'!AM18</f>
        <v>31</v>
      </c>
      <c r="AN3" s="40">
        <f>'III. Input Tab'!AN18</f>
        <v>32</v>
      </c>
      <c r="AO3" s="40">
        <f>'III. Input Tab'!AO18</f>
        <v>33</v>
      </c>
      <c r="AP3" s="40">
        <f>'III. Input Tab'!AP18</f>
        <v>34</v>
      </c>
      <c r="AQ3" s="40">
        <f>'III. Input Tab'!AQ18</f>
        <v>35</v>
      </c>
      <c r="AR3" s="40">
        <f>'III. Input Tab'!AR18</f>
        <v>36</v>
      </c>
    </row>
    <row r="4" spans="3:44" ht="12.75">
      <c r="C4" s="41">
        <v>2011</v>
      </c>
      <c r="D4" s="41">
        <f>+C4+1</f>
        <v>2012</v>
      </c>
      <c r="E4" s="41">
        <f aca="true" t="shared" si="0" ref="E4:AL4">+D4+1</f>
        <v>2013</v>
      </c>
      <c r="F4" s="41">
        <f t="shared" si="0"/>
        <v>2014</v>
      </c>
      <c r="G4" s="41">
        <f t="shared" si="0"/>
        <v>2015</v>
      </c>
      <c r="H4" s="41">
        <f t="shared" si="0"/>
        <v>2016</v>
      </c>
      <c r="I4" s="41">
        <f t="shared" si="0"/>
        <v>2017</v>
      </c>
      <c r="J4" s="41">
        <f t="shared" si="0"/>
        <v>2018</v>
      </c>
      <c r="K4" s="41">
        <f t="shared" si="0"/>
        <v>2019</v>
      </c>
      <c r="L4" s="41">
        <f t="shared" si="0"/>
        <v>2020</v>
      </c>
      <c r="M4" s="41">
        <f t="shared" si="0"/>
        <v>2021</v>
      </c>
      <c r="N4" s="41">
        <f t="shared" si="0"/>
        <v>2022</v>
      </c>
      <c r="O4" s="41">
        <f t="shared" si="0"/>
        <v>2023</v>
      </c>
      <c r="P4" s="41">
        <f t="shared" si="0"/>
        <v>2024</v>
      </c>
      <c r="Q4" s="41">
        <f t="shared" si="0"/>
        <v>2025</v>
      </c>
      <c r="R4" s="41">
        <f t="shared" si="0"/>
        <v>2026</v>
      </c>
      <c r="S4" s="41">
        <f t="shared" si="0"/>
        <v>2027</v>
      </c>
      <c r="T4" s="41">
        <f t="shared" si="0"/>
        <v>2028</v>
      </c>
      <c r="U4" s="41">
        <f t="shared" si="0"/>
        <v>2029</v>
      </c>
      <c r="V4" s="41">
        <f t="shared" si="0"/>
        <v>2030</v>
      </c>
      <c r="W4" s="41">
        <f t="shared" si="0"/>
        <v>2031</v>
      </c>
      <c r="X4" s="41">
        <f t="shared" si="0"/>
        <v>2032</v>
      </c>
      <c r="Y4" s="41">
        <f t="shared" si="0"/>
        <v>2033</v>
      </c>
      <c r="Z4" s="41">
        <f t="shared" si="0"/>
        <v>2034</v>
      </c>
      <c r="AA4" s="41">
        <f t="shared" si="0"/>
        <v>2035</v>
      </c>
      <c r="AB4" s="41">
        <f t="shared" si="0"/>
        <v>2036</v>
      </c>
      <c r="AC4" s="41">
        <f t="shared" si="0"/>
        <v>2037</v>
      </c>
      <c r="AD4" s="41">
        <f t="shared" si="0"/>
        <v>2038</v>
      </c>
      <c r="AE4" s="41">
        <f t="shared" si="0"/>
        <v>2039</v>
      </c>
      <c r="AF4" s="41">
        <f t="shared" si="0"/>
        <v>2040</v>
      </c>
      <c r="AG4" s="41">
        <f t="shared" si="0"/>
        <v>2041</v>
      </c>
      <c r="AH4" s="41">
        <f t="shared" si="0"/>
        <v>2042</v>
      </c>
      <c r="AI4" s="41">
        <f t="shared" si="0"/>
        <v>2043</v>
      </c>
      <c r="AJ4" s="41">
        <f t="shared" si="0"/>
        <v>2044</v>
      </c>
      <c r="AK4" s="41">
        <f t="shared" si="0"/>
        <v>2045</v>
      </c>
      <c r="AL4" s="41">
        <f t="shared" si="0"/>
        <v>2046</v>
      </c>
      <c r="AM4" s="41">
        <f aca="true" t="shared" si="1" ref="AM4:AR4">+AL4+1</f>
        <v>2047</v>
      </c>
      <c r="AN4" s="41">
        <f t="shared" si="1"/>
        <v>2048</v>
      </c>
      <c r="AO4" s="41">
        <f t="shared" si="1"/>
        <v>2049</v>
      </c>
      <c r="AP4" s="41">
        <f t="shared" si="1"/>
        <v>2050</v>
      </c>
      <c r="AQ4" s="41">
        <f t="shared" si="1"/>
        <v>2051</v>
      </c>
      <c r="AR4" s="41">
        <f t="shared" si="1"/>
        <v>2052</v>
      </c>
    </row>
    <row r="5" spans="1:44" ht="12.75">
      <c r="A5" s="9" t="s">
        <v>208</v>
      </c>
      <c r="C5" s="29">
        <f>+'II. Financials - Project'!C48*1000</f>
        <v>0</v>
      </c>
      <c r="D5" s="102">
        <f>+C8</f>
        <v>0</v>
      </c>
      <c r="E5" s="102">
        <f aca="true" t="shared" si="2" ref="E5:AB5">+D8</f>
        <v>0</v>
      </c>
      <c r="F5" s="102">
        <f t="shared" si="2"/>
        <v>0</v>
      </c>
      <c r="G5" s="102">
        <f t="shared" si="2"/>
        <v>346.47881419554227</v>
      </c>
      <c r="H5" s="102">
        <f t="shared" si="2"/>
        <v>685.9461286392341</v>
      </c>
      <c r="I5" s="201">
        <f t="shared" si="2"/>
        <v>1150.6481260755863</v>
      </c>
      <c r="J5" s="201">
        <f t="shared" si="2"/>
        <v>1173.6499265237821</v>
      </c>
      <c r="K5" s="201">
        <f t="shared" si="2"/>
        <v>1146.4714901978539</v>
      </c>
      <c r="L5" s="201">
        <f t="shared" si="2"/>
        <v>1112.7773639588181</v>
      </c>
      <c r="M5" s="201">
        <f t="shared" si="2"/>
        <v>1079.2003495988265</v>
      </c>
      <c r="N5" s="201">
        <f t="shared" si="2"/>
        <v>1045.4868680018012</v>
      </c>
      <c r="O5" s="201">
        <f t="shared" si="2"/>
        <v>1011.910396901664</v>
      </c>
      <c r="P5" s="201">
        <f t="shared" si="2"/>
        <v>978.2694062899405</v>
      </c>
      <c r="Q5" s="201">
        <f t="shared" si="2"/>
        <v>944.6255469540301</v>
      </c>
      <c r="R5" s="201">
        <f t="shared" si="2"/>
        <v>911.083412485673</v>
      </c>
      <c r="S5" s="201">
        <f t="shared" si="2"/>
        <v>878.0484581777299</v>
      </c>
      <c r="T5" s="201">
        <f t="shared" si="2"/>
        <v>844.5616837322316</v>
      </c>
      <c r="U5" s="201">
        <f t="shared" si="2"/>
        <v>810.9871761712382</v>
      </c>
      <c r="V5" s="201">
        <f t="shared" si="2"/>
        <v>777.4035932964443</v>
      </c>
      <c r="W5" s="201">
        <f t="shared" si="2"/>
        <v>743.8118657215655</v>
      </c>
      <c r="X5" s="201">
        <f t="shared" si="2"/>
        <v>710.1229373295187</v>
      </c>
      <c r="Y5" s="201">
        <f t="shared" si="2"/>
        <v>676.6061976205687</v>
      </c>
      <c r="Z5" s="201">
        <f t="shared" si="2"/>
        <v>642.9939305268978</v>
      </c>
      <c r="AA5" s="201">
        <f t="shared" si="2"/>
        <v>609.37550142513</v>
      </c>
      <c r="AB5" s="201">
        <f t="shared" si="2"/>
        <v>575.7516386474874</v>
      </c>
      <c r="AC5" s="201">
        <f>+AB8</f>
        <v>542.0212825926732</v>
      </c>
      <c r="AD5" s="201">
        <f>+AC8</f>
        <v>508.48894591044984</v>
      </c>
      <c r="AE5" s="201">
        <f>+AD8</f>
        <v>474.8514776351959</v>
      </c>
      <c r="AF5" s="201">
        <f>+AE8</f>
        <v>441.2097519607468</v>
      </c>
      <c r="AG5" s="201">
        <f aca="true" t="shared" si="3" ref="AG5:AL5">+AF8</f>
        <v>407.5643770663203</v>
      </c>
      <c r="AH5" s="201">
        <f t="shared" si="3"/>
        <v>373.800814606109</v>
      </c>
      <c r="AI5" s="201">
        <f t="shared" si="3"/>
        <v>340.26340982099157</v>
      </c>
      <c r="AJ5" s="201">
        <f t="shared" si="3"/>
        <v>306.609006898631</v>
      </c>
      <c r="AK5" s="201">
        <f t="shared" si="3"/>
        <v>272.94705885647966</v>
      </c>
      <c r="AL5" s="201">
        <f t="shared" si="3"/>
        <v>239.29166315961925</v>
      </c>
      <c r="AM5" s="201">
        <f aca="true" t="shared" si="4" ref="AM5:AR5">+AL8</f>
        <v>205.49957466928703</v>
      </c>
      <c r="AN5" s="201">
        <f t="shared" si="4"/>
        <v>171.96474805640892</v>
      </c>
      <c r="AO5" s="201">
        <f t="shared" si="4"/>
        <v>138.2988365624792</v>
      </c>
      <c r="AP5" s="201">
        <f t="shared" si="4"/>
        <v>104.6306900846182</v>
      </c>
      <c r="AQ5" s="201">
        <f t="shared" si="4"/>
        <v>70.96083159056218</v>
      </c>
      <c r="AR5" s="201">
        <f t="shared" si="4"/>
        <v>36.94152256919423</v>
      </c>
    </row>
    <row r="6" spans="1:44" ht="12.75">
      <c r="A6" s="9" t="s">
        <v>62</v>
      </c>
      <c r="C6" s="29">
        <f>+C5-C8</f>
        <v>0</v>
      </c>
      <c r="D6" s="29">
        <f aca="true" t="shared" si="5" ref="D6:AF6">+D5-D8</f>
        <v>0</v>
      </c>
      <c r="E6" s="29">
        <f t="shared" si="5"/>
        <v>0</v>
      </c>
      <c r="F6" s="29">
        <f t="shared" si="5"/>
        <v>-346.47881419554227</v>
      </c>
      <c r="G6" s="29">
        <f t="shared" si="5"/>
        <v>-339.4673144436918</v>
      </c>
      <c r="H6" s="29">
        <f t="shared" si="5"/>
        <v>-464.70199743635226</v>
      </c>
      <c r="I6" s="105">
        <f t="shared" si="5"/>
        <v>-23.00180044819581</v>
      </c>
      <c r="J6" s="105">
        <f t="shared" si="5"/>
        <v>27.17843632592826</v>
      </c>
      <c r="K6" s="105">
        <f t="shared" si="5"/>
        <v>33.69412623903577</v>
      </c>
      <c r="L6" s="105">
        <f t="shared" si="5"/>
        <v>33.57701435999161</v>
      </c>
      <c r="M6" s="105">
        <f t="shared" si="5"/>
        <v>33.71348159702529</v>
      </c>
      <c r="N6" s="105">
        <f t="shared" si="5"/>
        <v>33.57647110013727</v>
      </c>
      <c r="O6" s="105">
        <f t="shared" si="5"/>
        <v>33.640990611723396</v>
      </c>
      <c r="P6" s="105">
        <f t="shared" si="5"/>
        <v>33.643859335910406</v>
      </c>
      <c r="Q6" s="105">
        <f t="shared" si="5"/>
        <v>33.542134468357176</v>
      </c>
      <c r="R6" s="105">
        <f t="shared" si="5"/>
        <v>33.03495430794305</v>
      </c>
      <c r="S6" s="105">
        <f t="shared" si="5"/>
        <v>33.48677444549833</v>
      </c>
      <c r="T6" s="105">
        <f t="shared" si="5"/>
        <v>33.574507560993425</v>
      </c>
      <c r="U6" s="105">
        <f t="shared" si="5"/>
        <v>33.58358287479382</v>
      </c>
      <c r="V6" s="105">
        <f t="shared" si="5"/>
        <v>33.59172757487886</v>
      </c>
      <c r="W6" s="105">
        <f t="shared" si="5"/>
        <v>33.68892839204682</v>
      </c>
      <c r="X6" s="105">
        <f t="shared" si="5"/>
        <v>33.51673970895001</v>
      </c>
      <c r="Y6" s="105">
        <f t="shared" si="5"/>
        <v>33.61226709367088</v>
      </c>
      <c r="Z6" s="105">
        <f t="shared" si="5"/>
        <v>33.61842910176779</v>
      </c>
      <c r="AA6" s="105">
        <f t="shared" si="5"/>
        <v>33.62386277764256</v>
      </c>
      <c r="AB6" s="105">
        <f t="shared" si="5"/>
        <v>33.73035605481425</v>
      </c>
      <c r="AC6" s="105">
        <f t="shared" si="5"/>
        <v>33.53233668222333</v>
      </c>
      <c r="AD6" s="105">
        <f t="shared" si="5"/>
        <v>33.63746827525392</v>
      </c>
      <c r="AE6" s="105">
        <f t="shared" si="5"/>
        <v>33.641725674449106</v>
      </c>
      <c r="AF6" s="105">
        <f t="shared" si="5"/>
        <v>33.64537489442654</v>
      </c>
      <c r="AG6" s="105">
        <f aca="true" t="shared" si="6" ref="AG6:AL6">+AG5-AG8</f>
        <v>33.76356246021129</v>
      </c>
      <c r="AH6" s="105">
        <f t="shared" si="6"/>
        <v>33.53740478511742</v>
      </c>
      <c r="AI6" s="105">
        <f t="shared" si="6"/>
        <v>33.65440292236059</v>
      </c>
      <c r="AJ6" s="105">
        <f t="shared" si="6"/>
        <v>33.66194804215132</v>
      </c>
      <c r="AK6" s="105">
        <f t="shared" si="6"/>
        <v>33.65539569686041</v>
      </c>
      <c r="AL6" s="105">
        <f t="shared" si="6"/>
        <v>33.79208849033222</v>
      </c>
      <c r="AM6" s="105">
        <f aca="true" t="shared" si="7" ref="AM6:AR6">+AM5-AM8</f>
        <v>33.534826612878106</v>
      </c>
      <c r="AN6" s="105">
        <f t="shared" si="7"/>
        <v>33.66591149392971</v>
      </c>
      <c r="AO6" s="105">
        <f t="shared" si="7"/>
        <v>33.668146477861015</v>
      </c>
      <c r="AP6" s="105">
        <f t="shared" si="7"/>
        <v>33.669858494056015</v>
      </c>
      <c r="AQ6" s="105">
        <f t="shared" si="7"/>
        <v>34.01930902136795</v>
      </c>
      <c r="AR6" s="105">
        <f t="shared" si="7"/>
        <v>36.94152256919424</v>
      </c>
    </row>
    <row r="7" spans="1:44" ht="12.75">
      <c r="A7" s="9" t="s">
        <v>6</v>
      </c>
      <c r="C7" s="29">
        <f>(C5+C8+C10)/2*'III. Input Tab'!C21</f>
        <v>0</v>
      </c>
      <c r="D7" s="29">
        <f>(D5+D8+D10)/2*'III. Input Tab'!D21</f>
        <v>0</v>
      </c>
      <c r="E7" s="29">
        <f>(E5+E8+E10)/2*'III. Input Tab'!E21</f>
        <v>0</v>
      </c>
      <c r="F7" s="29">
        <f>(F5+F8+F10)/2*'III. Input Tab'!F21</f>
        <v>6.929576283910846</v>
      </c>
      <c r="G7" s="29">
        <f>(G5+G8+G10)/2*'III. Input Tab'!G21</f>
        <v>20.64849885669553</v>
      </c>
      <c r="H7" s="29">
        <f>(H5+H8+H10)/2*'III. Input Tab'!H21</f>
        <v>36.73188509429641</v>
      </c>
      <c r="I7" s="105">
        <f>(I5+I8+I10)/2*'III. Input Tab'!I21</f>
        <v>47.296861597286636</v>
      </c>
      <c r="J7" s="105">
        <f>(J5+J8+J10)/2*'III. Input Tab'!J21</f>
        <v>46.40242833443272</v>
      </c>
      <c r="K7" s="105">
        <f>(K5+K8+K10)/2*'III. Input Tab'!K21</f>
        <v>45.18497708313344</v>
      </c>
      <c r="L7" s="105">
        <f>(L5+L8+L10)/2*'III. Input Tab'!L21</f>
        <v>43.83955427115289</v>
      </c>
      <c r="M7" s="105">
        <f>(M5+M8+M10)/2*'III. Input Tab'!M21</f>
        <v>42.493744352012556</v>
      </c>
      <c r="N7" s="105">
        <f>(N5+N8+N10)/2*'III. Input Tab'!N21</f>
        <v>41.1479452980693</v>
      </c>
      <c r="O7" s="105">
        <f>(O5+O8+O10)/2*'III. Input Tab'!O21</f>
        <v>39.803596063832096</v>
      </c>
      <c r="P7" s="105">
        <f>(P5+P8+P10)/2*'III. Input Tab'!P21</f>
        <v>38.45789906487941</v>
      </c>
      <c r="Q7" s="105">
        <f>(Q5+Q8+Q10)/2*'III. Input Tab'!Q21</f>
        <v>37.11417918879406</v>
      </c>
      <c r="R7" s="105">
        <f>(R5+R8+R10)/2*'III. Input Tab'!R21</f>
        <v>35.782637413268056</v>
      </c>
      <c r="S7" s="105">
        <f>(S5+S8+S10)/2*'III. Input Tab'!S21</f>
        <v>34.45220283819923</v>
      </c>
      <c r="T7" s="105">
        <f>(T5+T8+T10)/2*'III. Input Tab'!T21</f>
        <v>33.11097719806939</v>
      </c>
      <c r="U7" s="105">
        <f>(U5+U8+U10)/2*'III. Input Tab'!U21</f>
        <v>31.76781538935365</v>
      </c>
      <c r="V7" s="105">
        <f>(V5+V8+V10)/2*'III. Input Tab'!V21</f>
        <v>30.424309180360197</v>
      </c>
      <c r="W7" s="105">
        <f>(W5+W8+W10)/2*'III. Input Tab'!W21</f>
        <v>29.078696061021684</v>
      </c>
      <c r="X7" s="105">
        <f>(X5+X8+X10)/2*'III. Input Tab'!X21</f>
        <v>27.73458269900175</v>
      </c>
      <c r="Y7" s="105">
        <f>(Y5+Y8+Y10)/2*'III. Input Tab'!Y21</f>
        <v>26.39200256294933</v>
      </c>
      <c r="Z7" s="105">
        <f>(Z5+Z8+Z10)/2*'III. Input Tab'!Z21</f>
        <v>25.047388639040555</v>
      </c>
      <c r="AA7" s="105">
        <f>(AA5+AA8+AA10)/2*'III. Input Tab'!AA21</f>
        <v>23.702542801452346</v>
      </c>
      <c r="AB7" s="105">
        <f>(AB5+AB8+AB10)/2*'III. Input Tab'!AB21</f>
        <v>22.35545842480321</v>
      </c>
      <c r="AC7" s="105">
        <f>(AC5+AC8+AC10)/2*'III. Input Tab'!AC21</f>
        <v>21.01020457006246</v>
      </c>
      <c r="AD7" s="105">
        <f>(AD5+AD8+AD10)/2*'III. Input Tab'!AD21</f>
        <v>19.666808470912915</v>
      </c>
      <c r="AE7" s="105">
        <f>(AE5+AE8+AE10)/2*'III. Input Tab'!AE21</f>
        <v>18.321224591918853</v>
      </c>
      <c r="AF7" s="105">
        <f>(AF5+AF8+AF10)/2*'III. Input Tab'!AF21</f>
        <v>16.975482580541343</v>
      </c>
      <c r="AG7" s="105">
        <f>(AG5+AG8+AG10)/2*'III. Input Tab'!AG21</f>
        <v>15.627303833448586</v>
      </c>
      <c r="AH7" s="105">
        <f>(AH5+AH8+AH10)/2*'III. Input Tab'!AH21</f>
        <v>14.28128448854201</v>
      </c>
      <c r="AI7" s="105">
        <f>(AI5+AI8+AI10)/2*'III. Input Tab'!AI21</f>
        <v>12.937448334392453</v>
      </c>
      <c r="AJ7" s="105">
        <f>(AJ5+AJ8+AJ10)/2*'III. Input Tab'!AJ21</f>
        <v>11.591121315102214</v>
      </c>
      <c r="AK7" s="105">
        <f>(AK5+AK8+AK10)/2*'III. Input Tab'!AK21</f>
        <v>10.244774440321978</v>
      </c>
      <c r="AL7" s="105">
        <f>(AL5+AL8+AL10)/2*'III. Input Tab'!AL21</f>
        <v>8.895824756578126</v>
      </c>
      <c r="AM7" s="105">
        <f>(AM5+AM8+AM10)/2*'III. Input Tab'!AM21</f>
        <v>7.549286454513919</v>
      </c>
      <c r="AN7" s="105">
        <f>(AN5+AN8+AN10)/2*'III. Input Tab'!AN21</f>
        <v>6.205271692377762</v>
      </c>
      <c r="AO7" s="105">
        <f>(AO5+AO8+AO10)/2*'III. Input Tab'!AO21</f>
        <v>4.858590532941949</v>
      </c>
      <c r="AP7" s="105">
        <f>(AP5+AP8+AP10)/2*'III. Input Tab'!AP21</f>
        <v>3.511830433503608</v>
      </c>
      <c r="AQ7" s="105">
        <f>(AQ5+AQ8+AQ10)/2*'III. Input Tab'!AQ21</f>
        <v>2.1580470831951284</v>
      </c>
      <c r="AR7" s="105">
        <f>(AR5+AR8+AR10)/2*'III. Input Tab'!AR21</f>
        <v>0.7388304513838843</v>
      </c>
    </row>
    <row r="8" spans="1:44" ht="13.5" thickBot="1">
      <c r="A8" s="9" t="s">
        <v>45</v>
      </c>
      <c r="C8" s="132">
        <f>+'II. Financials - Project'!D48</f>
        <v>0</v>
      </c>
      <c r="D8" s="132">
        <f>+'II. Financials - Project'!E48</f>
        <v>0</v>
      </c>
      <c r="E8" s="132">
        <f>+'II. Financials - Project'!F48</f>
        <v>0</v>
      </c>
      <c r="F8" s="132">
        <f>+'II. Financials - Project'!G48</f>
        <v>346.47881419554227</v>
      </c>
      <c r="G8" s="132">
        <f>+'II. Financials - Project'!H48</f>
        <v>685.9461286392341</v>
      </c>
      <c r="H8" s="132">
        <f>+'II. Financials - Project'!I48</f>
        <v>1150.6481260755863</v>
      </c>
      <c r="I8" s="212">
        <f>+'II. Financials - Project'!J48</f>
        <v>1173.6499265237821</v>
      </c>
      <c r="J8" s="212">
        <f>+'II. Financials - Project'!K48</f>
        <v>1146.4714901978539</v>
      </c>
      <c r="K8" s="212">
        <f>+'II. Financials - Project'!L48</f>
        <v>1112.7773639588181</v>
      </c>
      <c r="L8" s="212">
        <f>+'II. Financials - Project'!M48</f>
        <v>1079.2003495988265</v>
      </c>
      <c r="M8" s="212">
        <f>+'II. Financials - Project'!N48</f>
        <v>1045.4868680018012</v>
      </c>
      <c r="N8" s="212">
        <f>+'II. Financials - Project'!O48</f>
        <v>1011.910396901664</v>
      </c>
      <c r="O8" s="212">
        <f>+'II. Financials - Project'!P48</f>
        <v>978.2694062899405</v>
      </c>
      <c r="P8" s="212">
        <f>+'II. Financials - Project'!Q48</f>
        <v>944.6255469540301</v>
      </c>
      <c r="Q8" s="212">
        <f>+'II. Financials - Project'!R48</f>
        <v>911.083412485673</v>
      </c>
      <c r="R8" s="212">
        <f>+'II. Financials - Project'!S48</f>
        <v>878.0484581777299</v>
      </c>
      <c r="S8" s="212">
        <f>+'II. Financials - Project'!T48</f>
        <v>844.5616837322316</v>
      </c>
      <c r="T8" s="212">
        <f>+'II. Financials - Project'!U48</f>
        <v>810.9871761712382</v>
      </c>
      <c r="U8" s="212">
        <f>+'II. Financials - Project'!V48</f>
        <v>777.4035932964443</v>
      </c>
      <c r="V8" s="212">
        <f>+'II. Financials - Project'!W48</f>
        <v>743.8118657215655</v>
      </c>
      <c r="W8" s="212">
        <f>+'II. Financials - Project'!X48</f>
        <v>710.1229373295187</v>
      </c>
      <c r="X8" s="212">
        <f>+'II. Financials - Project'!Y48</f>
        <v>676.6061976205687</v>
      </c>
      <c r="Y8" s="212">
        <f>+'II. Financials - Project'!Z48</f>
        <v>642.9939305268978</v>
      </c>
      <c r="Z8" s="212">
        <f>+'II. Financials - Project'!AA48</f>
        <v>609.37550142513</v>
      </c>
      <c r="AA8" s="212">
        <f>+'II. Financials - Project'!AB48</f>
        <v>575.7516386474874</v>
      </c>
      <c r="AB8" s="212">
        <f>+'II. Financials - Project'!AC48</f>
        <v>542.0212825926732</v>
      </c>
      <c r="AC8" s="212">
        <f>+'II. Financials - Project'!AD48</f>
        <v>508.48894591044984</v>
      </c>
      <c r="AD8" s="212">
        <f>+'II. Financials - Project'!AE48</f>
        <v>474.8514776351959</v>
      </c>
      <c r="AE8" s="212">
        <f>+'II. Financials - Project'!AF48</f>
        <v>441.2097519607468</v>
      </c>
      <c r="AF8" s="212">
        <f>+'II. Financials - Project'!AG48</f>
        <v>407.5643770663203</v>
      </c>
      <c r="AG8" s="212">
        <f>+'II. Financials - Project'!AH48</f>
        <v>373.800814606109</v>
      </c>
      <c r="AH8" s="212">
        <f>+'II. Financials - Project'!AI48</f>
        <v>340.26340982099157</v>
      </c>
      <c r="AI8" s="212">
        <f>+'II. Financials - Project'!AJ48</f>
        <v>306.609006898631</v>
      </c>
      <c r="AJ8" s="212">
        <f>+'II. Financials - Project'!AK48</f>
        <v>272.94705885647966</v>
      </c>
      <c r="AK8" s="212">
        <f>+'II. Financials - Project'!AL48</f>
        <v>239.29166315961925</v>
      </c>
      <c r="AL8" s="212">
        <f>+'II. Financials - Project'!AM48</f>
        <v>205.49957466928703</v>
      </c>
      <c r="AM8" s="212">
        <f>+'II. Financials - Project'!AN48</f>
        <v>171.96474805640892</v>
      </c>
      <c r="AN8" s="212">
        <f>+'II. Financials - Project'!AO48</f>
        <v>138.2988365624792</v>
      </c>
      <c r="AO8" s="212">
        <f>+'II. Financials - Project'!AP48</f>
        <v>104.6306900846182</v>
      </c>
      <c r="AP8" s="212">
        <f>+'II. Financials - Project'!AQ48</f>
        <v>70.96083159056218</v>
      </c>
      <c r="AQ8" s="212">
        <f>+'II. Financials - Project'!AR48</f>
        <v>36.94152256919423</v>
      </c>
      <c r="AR8" s="212">
        <f>+'II. Financials - Project'!AS48</f>
        <v>-1.647570968543732E-14</v>
      </c>
    </row>
    <row r="9" spans="9:44" ht="16.5" customHeight="1" thickTop="1">
      <c r="I9" s="201"/>
      <c r="J9" s="201"/>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1"/>
      <c r="AM9" s="201"/>
      <c r="AN9" s="201"/>
      <c r="AO9" s="201"/>
      <c r="AP9" s="201"/>
      <c r="AQ9" s="201"/>
      <c r="AR9" s="201"/>
    </row>
    <row r="10" spans="1:44" ht="16.5" customHeight="1">
      <c r="A10" s="11" t="s">
        <v>213</v>
      </c>
      <c r="B10" s="11"/>
      <c r="C10" s="73">
        <f>IF(C4='III. Input Tab'!$E$10,-'V. O&amp;M Forecast'!$C$81,0)</f>
        <v>0</v>
      </c>
      <c r="D10" s="73">
        <f>IF(D4='III. Input Tab'!$E$10,-'V. O&amp;M Forecast'!$C$81,0)</f>
        <v>0</v>
      </c>
      <c r="E10" s="73">
        <f>IF(E4='III. Input Tab'!$E$10,-'V. O&amp;M Forecast'!$C$81,0)</f>
        <v>0</v>
      </c>
      <c r="F10" s="73">
        <f>IF(F4='III. Input Tab'!$E$10,-'V. O&amp;M Forecast'!$C$81,0)</f>
        <v>0</v>
      </c>
      <c r="G10" s="73">
        <f>IF(G4='III. Input Tab'!$E$10,-'V. O&amp;M Forecast'!$C$81,0)</f>
        <v>0</v>
      </c>
      <c r="H10" s="73">
        <f>IF(H4='III. Input Tab'!$E$10,-'V. O&amp;M Forecast'!$C$81,0)</f>
        <v>0</v>
      </c>
      <c r="I10" s="105">
        <f>IF(I4='III. Input Tab'!$E$10,-'V. O&amp;M Forecast'!$C$81,0)</f>
        <v>40.54502726496341</v>
      </c>
      <c r="J10" s="105">
        <f>IF(J4='III. Input Tab'!$E$10,-'V. O&amp;M Forecast'!$C$81,0)</f>
        <v>0</v>
      </c>
      <c r="K10" s="105">
        <f>IF(K4='III. Input Tab'!$E$10,-'V. O&amp;M Forecast'!$C$81,0)</f>
        <v>0</v>
      </c>
      <c r="L10" s="105">
        <f>IF(L4='III. Input Tab'!$E$10,-'V. O&amp;M Forecast'!$C$81,0)</f>
        <v>0</v>
      </c>
      <c r="M10" s="105">
        <f>IF(M4='III. Input Tab'!$E$10,-'V. O&amp;M Forecast'!$C$81,0)</f>
        <v>0</v>
      </c>
      <c r="N10" s="105">
        <f>IF(N4='III. Input Tab'!$E$10,-'V. O&amp;M Forecast'!$C$81,0)</f>
        <v>0</v>
      </c>
      <c r="O10" s="105">
        <f>IF(O4='III. Input Tab'!$E$10,-'V. O&amp;M Forecast'!$C$81,0)</f>
        <v>0</v>
      </c>
      <c r="P10" s="105">
        <f>IF(P4='III. Input Tab'!$E$10,-'V. O&amp;M Forecast'!$C$81,0)</f>
        <v>0</v>
      </c>
      <c r="Q10" s="105">
        <f>IF(Q4='III. Input Tab'!$E$10,-'V. O&amp;M Forecast'!$C$81,0)</f>
        <v>0</v>
      </c>
      <c r="R10" s="105">
        <f>IF(R4='III. Input Tab'!$E$10,-'V. O&amp;M Forecast'!$C$81,0)</f>
        <v>0</v>
      </c>
      <c r="S10" s="105">
        <f>IF(S4='III. Input Tab'!$E$10,-'V. O&amp;M Forecast'!$C$81,0)</f>
        <v>0</v>
      </c>
      <c r="T10" s="105">
        <f>IF(T4='III. Input Tab'!$E$10,-'V. O&amp;M Forecast'!$C$81,0)</f>
        <v>0</v>
      </c>
      <c r="U10" s="105">
        <f>IF(U4='III. Input Tab'!$E$10,-'V. O&amp;M Forecast'!$C$81,0)</f>
        <v>0</v>
      </c>
      <c r="V10" s="105">
        <f>IF(V4='III. Input Tab'!$E$10,-'V. O&amp;M Forecast'!$C$81,0)</f>
        <v>0</v>
      </c>
      <c r="W10" s="105">
        <f>IF(W4='III. Input Tab'!$E$10,-'V. O&amp;M Forecast'!$C$81,0)</f>
        <v>0</v>
      </c>
      <c r="X10" s="105">
        <f>IF(X4='III. Input Tab'!$E$10,-'V. O&amp;M Forecast'!$C$81,0)</f>
        <v>0</v>
      </c>
      <c r="Y10" s="105">
        <f>IF(Y4='III. Input Tab'!$E$10,-'V. O&amp;M Forecast'!$C$81,0)</f>
        <v>0</v>
      </c>
      <c r="Z10" s="105">
        <f>IF(Z4='III. Input Tab'!$E$10,-'V. O&amp;M Forecast'!$C$81,0)</f>
        <v>0</v>
      </c>
      <c r="AA10" s="105">
        <f>IF(AA4='III. Input Tab'!$E$10,-'V. O&amp;M Forecast'!$C$81,0)</f>
        <v>0</v>
      </c>
      <c r="AB10" s="105">
        <f>IF(AB4='III. Input Tab'!$E$10,-'V. O&amp;M Forecast'!$C$81,0)</f>
        <v>0</v>
      </c>
      <c r="AC10" s="105">
        <f>IF(AC4='III. Input Tab'!$E$10,-'V. O&amp;M Forecast'!$C$81,0)</f>
        <v>0</v>
      </c>
      <c r="AD10" s="105">
        <f>IF(AD4='III. Input Tab'!$E$10,-'V. O&amp;M Forecast'!$C$81,0)</f>
        <v>0</v>
      </c>
      <c r="AE10" s="105">
        <f>IF(AE4='III. Input Tab'!$E$10,-'V. O&amp;M Forecast'!$C$81,0)</f>
        <v>0</v>
      </c>
      <c r="AF10" s="105">
        <f>IF(AF4='III. Input Tab'!$E$10,-'V. O&amp;M Forecast'!$C$81,0)</f>
        <v>0</v>
      </c>
      <c r="AG10" s="105">
        <f>IF(AG4='III. Input Tab'!$E$10,-'V. O&amp;M Forecast'!$C$81,0)</f>
        <v>0</v>
      </c>
      <c r="AH10" s="105">
        <f>IF(AH4='III. Input Tab'!$E$10,-'V. O&amp;M Forecast'!$C$81,0)</f>
        <v>0</v>
      </c>
      <c r="AI10" s="105">
        <f>IF(AI4='III. Input Tab'!$E$10,-'V. O&amp;M Forecast'!$C$81,0)</f>
        <v>0</v>
      </c>
      <c r="AJ10" s="105">
        <f>IF(AJ4='III. Input Tab'!$E$10,-'V. O&amp;M Forecast'!$C$81,0)</f>
        <v>0</v>
      </c>
      <c r="AK10" s="105">
        <f>IF(AK4='III. Input Tab'!$E$10,-'V. O&amp;M Forecast'!$C$81,0)</f>
        <v>0</v>
      </c>
      <c r="AL10" s="105">
        <f>IF(AL4='III. Input Tab'!$E$10,-'V. O&amp;M Forecast'!$C$81,0)</f>
        <v>0</v>
      </c>
      <c r="AM10" s="105">
        <f>IF(AM4='III. Input Tab'!$E$10,-'V. O&amp;M Forecast'!$C$81,0)</f>
        <v>0</v>
      </c>
      <c r="AN10" s="105">
        <f>IF(AN4='III. Input Tab'!$E$10,-'V. O&amp;M Forecast'!$C$81,0)</f>
        <v>0</v>
      </c>
      <c r="AO10" s="105">
        <f>IF(AO4='III. Input Tab'!$E$10,-'V. O&amp;M Forecast'!$C$81,0)</f>
        <v>0</v>
      </c>
      <c r="AP10" s="105">
        <f>IF(AP4='III. Input Tab'!$E$10,-'V. O&amp;M Forecast'!$C$81,0)</f>
        <v>0</v>
      </c>
      <c r="AQ10" s="105">
        <f>IF(AQ4='III. Input Tab'!$E$10,-'V. O&amp;M Forecast'!$C$81,0)</f>
        <v>0</v>
      </c>
      <c r="AR10" s="105">
        <f>IF(AR4='III. Input Tab'!$E$10,-'V. O&amp;M Forecast'!$C$81,0)</f>
        <v>0</v>
      </c>
    </row>
    <row r="11" ht="16.5" customHeight="1">
      <c r="I11" s="186" t="s">
        <v>214</v>
      </c>
    </row>
    <row r="12" ht="16.5" customHeight="1">
      <c r="I12" s="186" t="s">
        <v>217</v>
      </c>
    </row>
    <row r="13" ht="12.75">
      <c r="I13" s="186" t="s">
        <v>215</v>
      </c>
    </row>
    <row r="15" spans="1:44" ht="12.75">
      <c r="A15" s="177" t="s">
        <v>205</v>
      </c>
      <c r="B15" s="145"/>
      <c r="C15" s="145"/>
      <c r="D15" s="145"/>
      <c r="E15" s="145"/>
      <c r="F15" s="145"/>
      <c r="G15" s="145"/>
      <c r="H15" s="145"/>
      <c r="I15" s="41">
        <f aca="true" t="shared" si="8" ref="I15:AQ15">I4</f>
        <v>2017</v>
      </c>
      <c r="J15" s="41">
        <f t="shared" si="8"/>
        <v>2018</v>
      </c>
      <c r="K15" s="41">
        <f t="shared" si="8"/>
        <v>2019</v>
      </c>
      <c r="L15" s="41">
        <f t="shared" si="8"/>
        <v>2020</v>
      </c>
      <c r="M15" s="41">
        <f t="shared" si="8"/>
        <v>2021</v>
      </c>
      <c r="N15" s="41">
        <f t="shared" si="8"/>
        <v>2022</v>
      </c>
      <c r="O15" s="41">
        <f t="shared" si="8"/>
        <v>2023</v>
      </c>
      <c r="P15" s="41">
        <f t="shared" si="8"/>
        <v>2024</v>
      </c>
      <c r="Q15" s="41">
        <f t="shared" si="8"/>
        <v>2025</v>
      </c>
      <c r="R15" s="41">
        <f t="shared" si="8"/>
        <v>2026</v>
      </c>
      <c r="S15" s="41">
        <f t="shared" si="8"/>
        <v>2027</v>
      </c>
      <c r="T15" s="41">
        <f t="shared" si="8"/>
        <v>2028</v>
      </c>
      <c r="U15" s="41">
        <f t="shared" si="8"/>
        <v>2029</v>
      </c>
      <c r="V15" s="41">
        <f t="shared" si="8"/>
        <v>2030</v>
      </c>
      <c r="W15" s="41">
        <f t="shared" si="8"/>
        <v>2031</v>
      </c>
      <c r="X15" s="41">
        <f t="shared" si="8"/>
        <v>2032</v>
      </c>
      <c r="Y15" s="41">
        <f t="shared" si="8"/>
        <v>2033</v>
      </c>
      <c r="Z15" s="41">
        <f t="shared" si="8"/>
        <v>2034</v>
      </c>
      <c r="AA15" s="41">
        <f t="shared" si="8"/>
        <v>2035</v>
      </c>
      <c r="AB15" s="41">
        <f t="shared" si="8"/>
        <v>2036</v>
      </c>
      <c r="AC15" s="41">
        <f t="shared" si="8"/>
        <v>2037</v>
      </c>
      <c r="AD15" s="41">
        <f t="shared" si="8"/>
        <v>2038</v>
      </c>
      <c r="AE15" s="41">
        <f t="shared" si="8"/>
        <v>2039</v>
      </c>
      <c r="AF15" s="41">
        <f t="shared" si="8"/>
        <v>2040</v>
      </c>
      <c r="AG15" s="41">
        <f t="shared" si="8"/>
        <v>2041</v>
      </c>
      <c r="AH15" s="41">
        <f t="shared" si="8"/>
        <v>2042</v>
      </c>
      <c r="AI15" s="41">
        <f t="shared" si="8"/>
        <v>2043</v>
      </c>
      <c r="AJ15" s="41">
        <f t="shared" si="8"/>
        <v>2044</v>
      </c>
      <c r="AK15" s="41">
        <f t="shared" si="8"/>
        <v>2045</v>
      </c>
      <c r="AL15" s="41">
        <f t="shared" si="8"/>
        <v>2046</v>
      </c>
      <c r="AM15" s="41">
        <f t="shared" si="8"/>
        <v>2047</v>
      </c>
      <c r="AN15" s="41">
        <f t="shared" si="8"/>
        <v>2048</v>
      </c>
      <c r="AO15" s="41">
        <f t="shared" si="8"/>
        <v>2049</v>
      </c>
      <c r="AP15" s="41">
        <f t="shared" si="8"/>
        <v>2050</v>
      </c>
      <c r="AQ15" s="41">
        <f t="shared" si="8"/>
        <v>2051</v>
      </c>
      <c r="AR15" s="96"/>
    </row>
    <row r="16" ht="12.75">
      <c r="AR16" s="66"/>
    </row>
    <row r="17" spans="1:44" ht="12.75">
      <c r="A17" s="9" t="s">
        <v>1</v>
      </c>
      <c r="I17" s="102">
        <f>'II. Financials - Project'!J10</f>
        <v>40.18048038715129</v>
      </c>
      <c r="J17" s="102">
        <f>'II. Financials - Project'!K10</f>
        <v>159.99532625148228</v>
      </c>
      <c r="K17" s="102">
        <f>'II. Financials - Project'!L10</f>
        <v>164.63535821664541</v>
      </c>
      <c r="L17" s="102">
        <f>'II. Financials - Project'!M10</f>
        <v>155.14144109851952</v>
      </c>
      <c r="M17" s="102">
        <f>'II. Financials - Project'!N10</f>
        <v>159.87329679254148</v>
      </c>
      <c r="N17" s="102">
        <f>'II. Financials - Project'!O10</f>
        <v>150.3170780406224</v>
      </c>
      <c r="O17" s="102">
        <f>'II. Financials - Project'!P10</f>
        <v>147.5110844335795</v>
      </c>
      <c r="P17" s="102">
        <f>'II. Financials - Project'!Q10</f>
        <v>144.98402782911953</v>
      </c>
      <c r="Q17" s="102">
        <f>'II. Financials - Project'!R10</f>
        <v>144.5614063553925</v>
      </c>
      <c r="R17" s="102">
        <f>'II. Financials - Project'!S10</f>
        <v>163.43962502651803</v>
      </c>
      <c r="S17" s="102">
        <f>'II. Financials - Project'!T10</f>
        <v>154.40556769123705</v>
      </c>
      <c r="T17" s="102">
        <f>'II. Financials - Project'!U10</f>
        <v>153.1734062564163</v>
      </c>
      <c r="U17" s="102">
        <f>'II. Financials - Project'!V10</f>
        <v>151.7962108533187</v>
      </c>
      <c r="V17" s="102">
        <f>'II. Financials - Project'!W10</f>
        <v>150.29047402534238</v>
      </c>
      <c r="W17" s="102">
        <f>'II. Financials - Project'!X10</f>
        <v>157.98792224686585</v>
      </c>
      <c r="X17" s="102">
        <f>'II. Financials - Project'!Y10</f>
        <v>146.93329204020665</v>
      </c>
      <c r="Y17" s="102">
        <f>'II. Financials - Project'!Z10</f>
        <v>145.11160841193956</v>
      </c>
      <c r="Z17" s="102">
        <f>'II. Financials - Project'!AA10</f>
        <v>143.19719620425155</v>
      </c>
      <c r="AA17" s="102">
        <f>'II. Financials - Project'!AB10</f>
        <v>141.20307384955396</v>
      </c>
      <c r="AB17" s="102">
        <f>'II. Financials - Project'!AC10</f>
        <v>149.68200549558017</v>
      </c>
      <c r="AC17" s="102">
        <f>'II. Financials - Project'!AD10</f>
        <v>137.00036464988153</v>
      </c>
      <c r="AD17" s="102">
        <f>'II. Financials - Project'!AE10</f>
        <v>134.8162096411344</v>
      </c>
      <c r="AE17" s="102">
        <f>'II. Financials - Project'!AF10</f>
        <v>132.57431869849893</v>
      </c>
      <c r="AF17" s="102">
        <f>'II. Financials - Project'!AG10</f>
        <v>130.28566909897097</v>
      </c>
      <c r="AG17" s="102">
        <f>'II. Financials - Project'!AH10</f>
        <v>139.88629156981585</v>
      </c>
      <c r="AH17" s="102">
        <f>'II. Financials - Project'!AI10</f>
        <v>125.5824628045862</v>
      </c>
      <c r="AI17" s="102">
        <f>'II. Financials - Project'!AJ10</f>
        <v>123.18944443709132</v>
      </c>
      <c r="AJ17" s="102">
        <f>'II. Financials - Project'!AK10</f>
        <v>121.23217061592229</v>
      </c>
      <c r="AK17" s="102">
        <f>'II. Financials - Project'!AL10</f>
        <v>118.31066686065213</v>
      </c>
      <c r="AL17" s="102">
        <f>'II. Financials - Project'!AM10</f>
        <v>129.33757234912133</v>
      </c>
      <c r="AM17" s="102">
        <f>'II. Financials - Project'!AN10</f>
        <v>113.3428619393225</v>
      </c>
      <c r="AN17" s="102">
        <f>'II. Financials - Project'!AO10</f>
        <v>110.84652294504552</v>
      </c>
      <c r="AO17" s="102">
        <f>'II. Financials - Project'!AP10</f>
        <v>108.33215417637498</v>
      </c>
      <c r="AP17" s="102">
        <f>'II. Financials - Project'!AQ10</f>
        <v>105.80936572000414</v>
      </c>
      <c r="AQ17" s="102">
        <f>'II. Financials - Project'!AR10</f>
        <v>118.54251705437899</v>
      </c>
      <c r="AR17" s="125"/>
    </row>
    <row r="18" spans="1:44" ht="12.75">
      <c r="A18" s="9" t="s">
        <v>0</v>
      </c>
      <c r="I18" s="102">
        <f>-'II. Financials - Project'!J14</f>
        <v>-2.3185152247211827</v>
      </c>
      <c r="J18" s="102">
        <f>-'II. Financials - Project'!K14</f>
        <v>-12.674549895142471</v>
      </c>
      <c r="K18" s="102">
        <f>-'II. Financials - Project'!L14</f>
        <v>-19.9251451863059</v>
      </c>
      <c r="L18" s="102">
        <f>-'II. Financials - Project'!M14</f>
        <v>-13.316198983584057</v>
      </c>
      <c r="M18" s="102">
        <f>-'II. Financials - Project'!N14</f>
        <v>-20.933855661362635</v>
      </c>
      <c r="N18" s="102">
        <f>-'II. Financials - Project'!O14</f>
        <v>-14.26341459511327</v>
      </c>
      <c r="O18" s="102">
        <f>-'II. Financials - Project'!P14</f>
        <v>-14.340089846056197</v>
      </c>
      <c r="P18" s="102">
        <f>-'II. Financials - Project'!Q14</f>
        <v>-14.6985920922076</v>
      </c>
      <c r="Q18" s="102">
        <f>-'II. Financials - Project'!R14</f>
        <v>-15.066056894512787</v>
      </c>
      <c r="R18" s="102">
        <f>-'II. Financials - Project'!S14</f>
        <v>-24.98095013339704</v>
      </c>
      <c r="S18" s="102">
        <f>-'II. Financials - Project'!T14</f>
        <v>-17.422119401475022</v>
      </c>
      <c r="T18" s="102">
        <f>-'II. Financials - Project'!U14</f>
        <v>-17.857672386511897</v>
      </c>
      <c r="U18" s="102">
        <f>-'II. Financials - Project'!V14</f>
        <v>-18.30411419617469</v>
      </c>
      <c r="V18" s="102">
        <f>-'II. Financials - Project'!W14</f>
        <v>-18.761717051079057</v>
      </c>
      <c r="W18" s="102">
        <f>-'II. Financials - Project'!X14</f>
        <v>-28.555858040916327</v>
      </c>
      <c r="X18" s="102">
        <f>-'II. Financials - Project'!Y14</f>
        <v>-19.711528976789932</v>
      </c>
      <c r="Y18" s="102">
        <f>-'II. Financials - Project'!Z14</f>
        <v>-20.20431720120968</v>
      </c>
      <c r="Z18" s="102">
        <f>-'II. Financials - Project'!AA14</f>
        <v>-20.709425131239918</v>
      </c>
      <c r="AA18" s="102">
        <f>-'II. Financials - Project'!AB14</f>
        <v>-21.227160759520913</v>
      </c>
      <c r="AB18" s="102">
        <f>-'II. Financials - Project'!AC14</f>
        <v>-32.30833231363151</v>
      </c>
      <c r="AC18" s="102">
        <f>-'II. Financials - Project'!AD14</f>
        <v>-22.301785772971655</v>
      </c>
      <c r="AD18" s="102">
        <f>-'II. Financials - Project'!AE14</f>
        <v>-22.859330417295947</v>
      </c>
      <c r="AE18" s="102">
        <f>-'II. Financials - Project'!AF14</f>
        <v>-23.430813677728345</v>
      </c>
      <c r="AF18" s="102">
        <f>-'II. Financials - Project'!AG14</f>
        <v>-24.016584019671548</v>
      </c>
      <c r="AG18" s="102">
        <f>-'II. Financials - Project'!AH14</f>
        <v>-36.55391252444224</v>
      </c>
      <c r="AH18" s="102">
        <f>-'II. Financials - Project'!AI14</f>
        <v>-25.232423585667412</v>
      </c>
      <c r="AI18" s="102">
        <f>-'II. Financials - Project'!AJ14</f>
        <v>-25.863234175309096</v>
      </c>
      <c r="AJ18" s="102">
        <f>-'II. Financials - Project'!AK14</f>
        <v>-26.979946977051544</v>
      </c>
      <c r="AK18" s="102">
        <f>-'II. Financials - Project'!AL14</f>
        <v>-27.172560405434112</v>
      </c>
      <c r="AL18" s="102">
        <f>-'II. Financials - Project'!AM14</f>
        <v>-41.35739684343942</v>
      </c>
      <c r="AM18" s="102">
        <f>-'II. Financials - Project'!AN14</f>
        <v>-28.548171275959216</v>
      </c>
      <c r="AN18" s="102">
        <f>-'II. Financials - Project'!AO14</f>
        <v>-29.26187555785819</v>
      </c>
      <c r="AO18" s="102">
        <f>-'II. Financials - Project'!AP14</f>
        <v>-29.993422446804647</v>
      </c>
      <c r="AP18" s="102">
        <f>-'II. Financials - Project'!AQ14</f>
        <v>-30.743258007974756</v>
      </c>
      <c r="AQ18" s="102">
        <f>-'II. Financials - Project'!AR14</f>
        <v>-46.792098452444144</v>
      </c>
      <c r="AR18" s="125"/>
    </row>
    <row r="19" spans="1:44" ht="12.75">
      <c r="A19" s="9" t="s">
        <v>81</v>
      </c>
      <c r="I19" s="102">
        <f>SUM(I17:I18)</f>
        <v>37.86196516243011</v>
      </c>
      <c r="J19" s="102">
        <f aca="true" t="shared" si="9" ref="J19:AQ19">SUM(J17:J18)</f>
        <v>147.32077635633982</v>
      </c>
      <c r="K19" s="102">
        <f t="shared" si="9"/>
        <v>144.7102130303395</v>
      </c>
      <c r="L19" s="102">
        <f t="shared" si="9"/>
        <v>141.82524211493546</v>
      </c>
      <c r="M19" s="102">
        <f t="shared" si="9"/>
        <v>138.93944113117885</v>
      </c>
      <c r="N19" s="102">
        <f t="shared" si="9"/>
        <v>136.05366344550913</v>
      </c>
      <c r="O19" s="102">
        <f t="shared" si="9"/>
        <v>133.1709945875233</v>
      </c>
      <c r="P19" s="102">
        <f t="shared" si="9"/>
        <v>130.28543573691192</v>
      </c>
      <c r="Q19" s="102">
        <f t="shared" si="9"/>
        <v>129.4953494608797</v>
      </c>
      <c r="R19" s="102">
        <f t="shared" si="9"/>
        <v>138.45867489312099</v>
      </c>
      <c r="S19" s="102">
        <f t="shared" si="9"/>
        <v>136.98344828976204</v>
      </c>
      <c r="T19" s="102">
        <f t="shared" si="9"/>
        <v>135.31573386990442</v>
      </c>
      <c r="U19" s="102">
        <f t="shared" si="9"/>
        <v>133.49209665714403</v>
      </c>
      <c r="V19" s="102">
        <f t="shared" si="9"/>
        <v>131.52875697426333</v>
      </c>
      <c r="W19" s="102">
        <f t="shared" si="9"/>
        <v>129.43206420594953</v>
      </c>
      <c r="X19" s="102">
        <f t="shared" si="9"/>
        <v>127.22176306341672</v>
      </c>
      <c r="Y19" s="102">
        <f t="shared" si="9"/>
        <v>124.90729121072988</v>
      </c>
      <c r="Z19" s="102">
        <f t="shared" si="9"/>
        <v>122.48777107301163</v>
      </c>
      <c r="AA19" s="102">
        <f t="shared" si="9"/>
        <v>119.97591309003305</v>
      </c>
      <c r="AB19" s="102">
        <f t="shared" si="9"/>
        <v>117.37367318194866</v>
      </c>
      <c r="AC19" s="102">
        <f t="shared" si="9"/>
        <v>114.69857887690988</v>
      </c>
      <c r="AD19" s="102">
        <f t="shared" si="9"/>
        <v>111.95687922383846</v>
      </c>
      <c r="AE19" s="102">
        <f t="shared" si="9"/>
        <v>109.14350502077059</v>
      </c>
      <c r="AF19" s="102">
        <f t="shared" si="9"/>
        <v>106.26908507929943</v>
      </c>
      <c r="AG19" s="102">
        <f t="shared" si="9"/>
        <v>103.33237904537361</v>
      </c>
      <c r="AH19" s="102">
        <f t="shared" si="9"/>
        <v>100.3500392189188</v>
      </c>
      <c r="AI19" s="102">
        <f t="shared" si="9"/>
        <v>97.32621026178222</v>
      </c>
      <c r="AJ19" s="102">
        <f t="shared" si="9"/>
        <v>94.25222363887075</v>
      </c>
      <c r="AK19" s="102">
        <f t="shared" si="9"/>
        <v>91.13810645521802</v>
      </c>
      <c r="AL19" s="102">
        <f t="shared" si="9"/>
        <v>87.98017550568191</v>
      </c>
      <c r="AM19" s="102">
        <f t="shared" si="9"/>
        <v>84.79469066336328</v>
      </c>
      <c r="AN19" s="102">
        <f t="shared" si="9"/>
        <v>81.58464738718733</v>
      </c>
      <c r="AO19" s="102">
        <f t="shared" si="9"/>
        <v>78.33873172957034</v>
      </c>
      <c r="AP19" s="102">
        <f t="shared" si="9"/>
        <v>75.06610771202938</v>
      </c>
      <c r="AQ19" s="102">
        <f t="shared" si="9"/>
        <v>71.75041860193485</v>
      </c>
      <c r="AR19" s="125"/>
    </row>
    <row r="20" spans="1:44" ht="12.75">
      <c r="A20" s="9" t="s">
        <v>82</v>
      </c>
      <c r="AR20" s="66"/>
    </row>
    <row r="21" spans="1:44" ht="12.75">
      <c r="A21" s="79" t="s">
        <v>6</v>
      </c>
      <c r="I21" s="102">
        <f>-I7+SUM('IV. Capital Costs Schedule'!CH47)</f>
        <v>-11.734385446090357</v>
      </c>
      <c r="J21" s="102">
        <f aca="true" t="shared" si="10" ref="J21:AQ21">-J7</f>
        <v>-46.40242833443272</v>
      </c>
      <c r="K21" s="102">
        <f t="shared" si="10"/>
        <v>-45.18497708313344</v>
      </c>
      <c r="L21" s="102">
        <f t="shared" si="10"/>
        <v>-43.83955427115289</v>
      </c>
      <c r="M21" s="102">
        <f t="shared" si="10"/>
        <v>-42.493744352012556</v>
      </c>
      <c r="N21" s="102">
        <f t="shared" si="10"/>
        <v>-41.1479452980693</v>
      </c>
      <c r="O21" s="102">
        <f t="shared" si="10"/>
        <v>-39.803596063832096</v>
      </c>
      <c r="P21" s="102">
        <f t="shared" si="10"/>
        <v>-38.45789906487941</v>
      </c>
      <c r="Q21" s="102">
        <f t="shared" si="10"/>
        <v>-37.11417918879406</v>
      </c>
      <c r="R21" s="102">
        <f t="shared" si="10"/>
        <v>-35.782637413268056</v>
      </c>
      <c r="S21" s="102">
        <f t="shared" si="10"/>
        <v>-34.45220283819923</v>
      </c>
      <c r="T21" s="102">
        <f t="shared" si="10"/>
        <v>-33.11097719806939</v>
      </c>
      <c r="U21" s="102">
        <f t="shared" si="10"/>
        <v>-31.76781538935365</v>
      </c>
      <c r="V21" s="102">
        <f t="shared" si="10"/>
        <v>-30.424309180360197</v>
      </c>
      <c r="W21" s="102">
        <f t="shared" si="10"/>
        <v>-29.078696061021684</v>
      </c>
      <c r="X21" s="102">
        <f t="shared" si="10"/>
        <v>-27.73458269900175</v>
      </c>
      <c r="Y21" s="102">
        <f t="shared" si="10"/>
        <v>-26.39200256294933</v>
      </c>
      <c r="Z21" s="102">
        <f t="shared" si="10"/>
        <v>-25.047388639040555</v>
      </c>
      <c r="AA21" s="102">
        <f t="shared" si="10"/>
        <v>-23.702542801452346</v>
      </c>
      <c r="AB21" s="102">
        <f t="shared" si="10"/>
        <v>-22.35545842480321</v>
      </c>
      <c r="AC21" s="102">
        <f t="shared" si="10"/>
        <v>-21.01020457006246</v>
      </c>
      <c r="AD21" s="102">
        <f t="shared" si="10"/>
        <v>-19.666808470912915</v>
      </c>
      <c r="AE21" s="102">
        <f t="shared" si="10"/>
        <v>-18.321224591918853</v>
      </c>
      <c r="AF21" s="102">
        <f t="shared" si="10"/>
        <v>-16.975482580541343</v>
      </c>
      <c r="AG21" s="102">
        <f t="shared" si="10"/>
        <v>-15.627303833448586</v>
      </c>
      <c r="AH21" s="102">
        <f t="shared" si="10"/>
        <v>-14.28128448854201</v>
      </c>
      <c r="AI21" s="102">
        <f t="shared" si="10"/>
        <v>-12.937448334392453</v>
      </c>
      <c r="AJ21" s="102">
        <f t="shared" si="10"/>
        <v>-11.591121315102214</v>
      </c>
      <c r="AK21" s="102">
        <f t="shared" si="10"/>
        <v>-10.244774440321978</v>
      </c>
      <c r="AL21" s="102">
        <f t="shared" si="10"/>
        <v>-8.895824756578126</v>
      </c>
      <c r="AM21" s="102">
        <f t="shared" si="10"/>
        <v>-7.549286454513919</v>
      </c>
      <c r="AN21" s="102">
        <f t="shared" si="10"/>
        <v>-6.205271692377762</v>
      </c>
      <c r="AO21" s="102">
        <f t="shared" si="10"/>
        <v>-4.858590532941949</v>
      </c>
      <c r="AP21" s="102">
        <f t="shared" si="10"/>
        <v>-3.511830433503608</v>
      </c>
      <c r="AQ21" s="102">
        <f t="shared" si="10"/>
        <v>-2.1580470831951284</v>
      </c>
      <c r="AR21" s="125"/>
    </row>
    <row r="22" spans="1:44" ht="12.75">
      <c r="A22" s="79" t="s">
        <v>83</v>
      </c>
      <c r="I22" s="102">
        <f>I8-'IV. Capital Costs Schedule'!CE49+I10</f>
        <v>-6.503952341909809</v>
      </c>
      <c r="J22" s="102">
        <f aca="true" t="shared" si="11" ref="J22:AQ22">-J6</f>
        <v>-27.17843632592826</v>
      </c>
      <c r="K22" s="102">
        <f t="shared" si="11"/>
        <v>-33.69412623903577</v>
      </c>
      <c r="L22" s="102">
        <f t="shared" si="11"/>
        <v>-33.57701435999161</v>
      </c>
      <c r="M22" s="102">
        <f t="shared" si="11"/>
        <v>-33.71348159702529</v>
      </c>
      <c r="N22" s="102">
        <f t="shared" si="11"/>
        <v>-33.57647110013727</v>
      </c>
      <c r="O22" s="102">
        <f t="shared" si="11"/>
        <v>-33.640990611723396</v>
      </c>
      <c r="P22" s="102">
        <f t="shared" si="11"/>
        <v>-33.643859335910406</v>
      </c>
      <c r="Q22" s="102">
        <f t="shared" si="11"/>
        <v>-33.542134468357176</v>
      </c>
      <c r="R22" s="102">
        <f t="shared" si="11"/>
        <v>-33.03495430794305</v>
      </c>
      <c r="S22" s="102">
        <f t="shared" si="11"/>
        <v>-33.48677444549833</v>
      </c>
      <c r="T22" s="102">
        <f t="shared" si="11"/>
        <v>-33.574507560993425</v>
      </c>
      <c r="U22" s="102">
        <f t="shared" si="11"/>
        <v>-33.58358287479382</v>
      </c>
      <c r="V22" s="102">
        <f t="shared" si="11"/>
        <v>-33.59172757487886</v>
      </c>
      <c r="W22" s="102">
        <f t="shared" si="11"/>
        <v>-33.68892839204682</v>
      </c>
      <c r="X22" s="102">
        <f t="shared" si="11"/>
        <v>-33.51673970895001</v>
      </c>
      <c r="Y22" s="102">
        <f t="shared" si="11"/>
        <v>-33.61226709367088</v>
      </c>
      <c r="Z22" s="102">
        <f t="shared" si="11"/>
        <v>-33.61842910176779</v>
      </c>
      <c r="AA22" s="102">
        <f t="shared" si="11"/>
        <v>-33.62386277764256</v>
      </c>
      <c r="AB22" s="102">
        <f t="shared" si="11"/>
        <v>-33.73035605481425</v>
      </c>
      <c r="AC22" s="102">
        <f t="shared" si="11"/>
        <v>-33.53233668222333</v>
      </c>
      <c r="AD22" s="102">
        <f t="shared" si="11"/>
        <v>-33.63746827525392</v>
      </c>
      <c r="AE22" s="102">
        <f t="shared" si="11"/>
        <v>-33.641725674449106</v>
      </c>
      <c r="AF22" s="102">
        <f t="shared" si="11"/>
        <v>-33.64537489442654</v>
      </c>
      <c r="AG22" s="102">
        <f t="shared" si="11"/>
        <v>-33.76356246021129</v>
      </c>
      <c r="AH22" s="102">
        <f t="shared" si="11"/>
        <v>-33.53740478511742</v>
      </c>
      <c r="AI22" s="102">
        <f t="shared" si="11"/>
        <v>-33.65440292236059</v>
      </c>
      <c r="AJ22" s="102">
        <f t="shared" si="11"/>
        <v>-33.66194804215132</v>
      </c>
      <c r="AK22" s="102">
        <f t="shared" si="11"/>
        <v>-33.65539569686041</v>
      </c>
      <c r="AL22" s="102">
        <f t="shared" si="11"/>
        <v>-33.79208849033222</v>
      </c>
      <c r="AM22" s="102">
        <f t="shared" si="11"/>
        <v>-33.534826612878106</v>
      </c>
      <c r="AN22" s="102">
        <f t="shared" si="11"/>
        <v>-33.66591149392971</v>
      </c>
      <c r="AO22" s="102">
        <f t="shared" si="11"/>
        <v>-33.668146477861015</v>
      </c>
      <c r="AP22" s="102">
        <f t="shared" si="11"/>
        <v>-33.669858494056015</v>
      </c>
      <c r="AQ22" s="102">
        <f t="shared" si="11"/>
        <v>-34.01930902136795</v>
      </c>
      <c r="AR22" s="125"/>
    </row>
    <row r="23" spans="1:44" ht="12.75">
      <c r="A23" s="9" t="s">
        <v>13</v>
      </c>
      <c r="I23" s="102">
        <f>SUM(I21:I22)</f>
        <v>-18.238337788000166</v>
      </c>
      <c r="J23" s="102">
        <f aca="true" t="shared" si="12" ref="J23:AQ23">SUM(J21:J22)</f>
        <v>-73.58086466036099</v>
      </c>
      <c r="K23" s="102">
        <f t="shared" si="12"/>
        <v>-78.87910332216921</v>
      </c>
      <c r="L23" s="102">
        <f t="shared" si="12"/>
        <v>-77.4165686311445</v>
      </c>
      <c r="M23" s="102">
        <f t="shared" si="12"/>
        <v>-76.20722594903785</v>
      </c>
      <c r="N23" s="102">
        <f t="shared" si="12"/>
        <v>-74.72441639820657</v>
      </c>
      <c r="O23" s="102">
        <f t="shared" si="12"/>
        <v>-73.44458667555548</v>
      </c>
      <c r="P23" s="102">
        <f t="shared" si="12"/>
        <v>-72.10175840078982</v>
      </c>
      <c r="Q23" s="102">
        <f t="shared" si="12"/>
        <v>-70.65631365715123</v>
      </c>
      <c r="R23" s="102">
        <f t="shared" si="12"/>
        <v>-68.8175917212111</v>
      </c>
      <c r="S23" s="102">
        <f t="shared" si="12"/>
        <v>-67.93897728369755</v>
      </c>
      <c r="T23" s="102">
        <f t="shared" si="12"/>
        <v>-66.68548475906282</v>
      </c>
      <c r="U23" s="102">
        <f t="shared" si="12"/>
        <v>-65.35139826414746</v>
      </c>
      <c r="V23" s="102">
        <f t="shared" si="12"/>
        <v>-64.01603675523906</v>
      </c>
      <c r="W23" s="102">
        <f t="shared" si="12"/>
        <v>-62.76762445306851</v>
      </c>
      <c r="X23" s="102">
        <f t="shared" si="12"/>
        <v>-61.25132240795176</v>
      </c>
      <c r="Y23" s="102">
        <f t="shared" si="12"/>
        <v>-60.00426965662021</v>
      </c>
      <c r="Z23" s="102">
        <f t="shared" si="12"/>
        <v>-58.66581774080834</v>
      </c>
      <c r="AA23" s="102">
        <f t="shared" si="12"/>
        <v>-57.3264055790949</v>
      </c>
      <c r="AB23" s="102">
        <f t="shared" si="12"/>
        <v>-56.08581447961746</v>
      </c>
      <c r="AC23" s="102">
        <f t="shared" si="12"/>
        <v>-54.54254125228579</v>
      </c>
      <c r="AD23" s="102">
        <f t="shared" si="12"/>
        <v>-53.304276746166835</v>
      </c>
      <c r="AE23" s="102">
        <f t="shared" si="12"/>
        <v>-51.962950266367955</v>
      </c>
      <c r="AF23" s="102">
        <f t="shared" si="12"/>
        <v>-50.62085747496788</v>
      </c>
      <c r="AG23" s="102">
        <f t="shared" si="12"/>
        <v>-49.390866293659876</v>
      </c>
      <c r="AH23" s="102">
        <f t="shared" si="12"/>
        <v>-47.81868927365943</v>
      </c>
      <c r="AI23" s="102">
        <f t="shared" si="12"/>
        <v>-46.591851256753046</v>
      </c>
      <c r="AJ23" s="102">
        <f t="shared" si="12"/>
        <v>-45.25306935725354</v>
      </c>
      <c r="AK23" s="102">
        <f t="shared" si="12"/>
        <v>-43.900170137182386</v>
      </c>
      <c r="AL23" s="102">
        <f t="shared" si="12"/>
        <v>-42.68791324691034</v>
      </c>
      <c r="AM23" s="102">
        <f t="shared" si="12"/>
        <v>-41.084113067392025</v>
      </c>
      <c r="AN23" s="102">
        <f t="shared" si="12"/>
        <v>-39.871183186307476</v>
      </c>
      <c r="AO23" s="102">
        <f t="shared" si="12"/>
        <v>-38.52673701080296</v>
      </c>
      <c r="AP23" s="102">
        <f t="shared" si="12"/>
        <v>-37.18168892755962</v>
      </c>
      <c r="AQ23" s="102">
        <f t="shared" si="12"/>
        <v>-36.17735610456308</v>
      </c>
      <c r="AR23" s="125"/>
    </row>
    <row r="24" spans="1:44" ht="12.75">
      <c r="A24" s="9" t="s">
        <v>84</v>
      </c>
      <c r="I24" s="45">
        <f aca="true" t="shared" si="13" ref="I24:AQ24">I19/-I23</f>
        <v>2.0759548157585512</v>
      </c>
      <c r="J24" s="45">
        <f t="shared" si="13"/>
        <v>2.0021615271355127</v>
      </c>
      <c r="K24" s="45">
        <f t="shared" si="13"/>
        <v>1.834582379052834</v>
      </c>
      <c r="L24" s="45">
        <f t="shared" si="13"/>
        <v>1.8319753073876166</v>
      </c>
      <c r="M24" s="45">
        <f t="shared" si="13"/>
        <v>1.823179356037602</v>
      </c>
      <c r="N24" s="45">
        <f t="shared" si="13"/>
        <v>1.8207390569700654</v>
      </c>
      <c r="O24" s="45">
        <f t="shared" si="13"/>
        <v>1.8132172923215117</v>
      </c>
      <c r="P24" s="45">
        <f t="shared" si="13"/>
        <v>1.8069661354539828</v>
      </c>
      <c r="Q24" s="45">
        <f t="shared" si="13"/>
        <v>1.8327498670428202</v>
      </c>
      <c r="R24" s="45">
        <f t="shared" si="13"/>
        <v>2.011966292776342</v>
      </c>
      <c r="S24" s="45">
        <f t="shared" si="13"/>
        <v>2.0162718628770437</v>
      </c>
      <c r="T24" s="45">
        <f t="shared" si="13"/>
        <v>2.029163233330391</v>
      </c>
      <c r="U24" s="45">
        <f t="shared" si="13"/>
        <v>2.042681567693087</v>
      </c>
      <c r="V24" s="45">
        <f t="shared" si="13"/>
        <v>2.054621992254137</v>
      </c>
      <c r="W24" s="45">
        <f t="shared" si="13"/>
        <v>2.0620832050562337</v>
      </c>
      <c r="X24" s="45">
        <f t="shared" si="13"/>
        <v>2.0770451650999875</v>
      </c>
      <c r="Y24" s="45">
        <f t="shared" si="13"/>
        <v>2.081640055374776</v>
      </c>
      <c r="Z24" s="45">
        <f t="shared" si="13"/>
        <v>2.0878899466496024</v>
      </c>
      <c r="AA24" s="45">
        <f t="shared" si="13"/>
        <v>2.092856021201239</v>
      </c>
      <c r="AB24" s="45">
        <f t="shared" si="13"/>
        <v>2.09275151428182</v>
      </c>
      <c r="AC24" s="45">
        <f t="shared" si="13"/>
        <v>2.1029195971337886</v>
      </c>
      <c r="AD24" s="45">
        <f t="shared" si="13"/>
        <v>2.1003357714986612</v>
      </c>
      <c r="AE24" s="45">
        <f t="shared" si="13"/>
        <v>2.100410089521258</v>
      </c>
      <c r="AF24" s="45">
        <f t="shared" si="13"/>
        <v>2.099314203277764</v>
      </c>
      <c r="AG24" s="45">
        <f t="shared" si="13"/>
        <v>2.092135384526309</v>
      </c>
      <c r="AH24" s="45">
        <f t="shared" si="13"/>
        <v>2.098552694421005</v>
      </c>
      <c r="AI24" s="45">
        <f t="shared" si="13"/>
        <v>2.08891056346845</v>
      </c>
      <c r="AJ24" s="45">
        <f t="shared" si="13"/>
        <v>2.082780792056113</v>
      </c>
      <c r="AK24" s="45">
        <f t="shared" si="13"/>
        <v>2.0760308256305877</v>
      </c>
      <c r="AL24" s="45">
        <f t="shared" si="13"/>
        <v>2.0610090494889612</v>
      </c>
      <c r="AM24" s="45">
        <f t="shared" si="13"/>
        <v>2.063928957752378</v>
      </c>
      <c r="AN24" s="45">
        <f t="shared" si="13"/>
        <v>2.046205827551289</v>
      </c>
      <c r="AO24" s="45">
        <f t="shared" si="13"/>
        <v>2.0333601495398903</v>
      </c>
      <c r="AP24" s="45">
        <f t="shared" si="13"/>
        <v>2.018899890703708</v>
      </c>
      <c r="AQ24" s="45">
        <f t="shared" si="13"/>
        <v>1.9832963579360325</v>
      </c>
      <c r="AR24" s="126"/>
    </row>
    <row r="26" spans="1:2" ht="12.75">
      <c r="A26" s="11" t="s">
        <v>222</v>
      </c>
      <c r="B26" s="178">
        <f>MIN(I24:AQ24)</f>
        <v>1.8069661354539828</v>
      </c>
    </row>
    <row r="27" spans="1:2" ht="12.75">
      <c r="A27" s="11" t="s">
        <v>223</v>
      </c>
      <c r="B27" s="178">
        <f>MAX(I24:AQ24)</f>
        <v>2.1029195971337886</v>
      </c>
    </row>
    <row r="28" spans="1:2" ht="12.75">
      <c r="A28" s="11" t="s">
        <v>224</v>
      </c>
      <c r="B28" s="178">
        <f>AVERAGE(I24:AQ24)</f>
        <v>2.015388192807467</v>
      </c>
    </row>
  </sheetData>
  <sheetProtection password="9F54" sheet="1"/>
  <conditionalFormatting sqref="C3:AR3">
    <cfRule type="cellIs" priority="4" dxfId="2" operator="lessThan" stopIfTrue="1">
      <formula>1</formula>
    </cfRule>
    <cfRule type="cellIs" priority="5" dxfId="1" operator="greaterThan" stopIfTrue="1">
      <formula>0</formula>
    </cfRule>
    <cfRule type="cellIs" priority="6" dxfId="0" operator="greaterThan" stopIfTrue="1">
      <formula>0</formula>
    </cfRule>
  </conditionalFormatting>
  <printOptions/>
  <pageMargins left="0.5" right="0.5" top="0.5" bottom="0.5" header="0.5" footer="0.25"/>
  <pageSetup fitToHeight="100" fitToWidth="100" horizontalDpi="600" verticalDpi="600" orientation="landscape" scale="90" r:id="rId1"/>
  <colBreaks count="5" manualBreakCount="5">
    <brk id="14" max="27" man="1"/>
    <brk id="20" max="27" man="1"/>
    <brk id="26" max="27" man="1"/>
    <brk id="32" max="27" man="1"/>
    <brk id="38" max="27" man="1"/>
  </colBreaks>
</worksheet>
</file>

<file path=xl/worksheets/sheet9.xml><?xml version="1.0" encoding="utf-8"?>
<worksheet xmlns="http://schemas.openxmlformats.org/spreadsheetml/2006/main" xmlns:r="http://schemas.openxmlformats.org/officeDocument/2006/relationships">
  <sheetPr codeName="Sheet6"/>
  <dimension ref="A1:AS88"/>
  <sheetViews>
    <sheetView zoomScale="80" zoomScaleNormal="80" zoomScaleSheetLayoutView="90" zoomScalePageLayoutView="0" workbookViewId="0" topLeftCell="A1">
      <selection activeCell="A1" sqref="A1"/>
    </sheetView>
  </sheetViews>
  <sheetFormatPr defaultColWidth="9.140625" defaultRowHeight="12.75" outlineLevelRow="1"/>
  <cols>
    <col min="1" max="1" width="14.8515625" style="9" customWidth="1"/>
    <col min="2" max="2" width="30.7109375" style="9" bestFit="1" customWidth="1"/>
    <col min="3" max="3" width="14.57421875" style="9" bestFit="1" customWidth="1"/>
    <col min="4" max="9" width="13.421875" style="9" customWidth="1"/>
    <col min="10" max="45" width="10.57421875" style="9" customWidth="1"/>
    <col min="46" max="16384" width="9.140625" style="9" customWidth="1"/>
  </cols>
  <sheetData>
    <row r="1" spans="1:45" ht="15">
      <c r="A1" s="174" t="str">
        <f>'III. Input Tab'!B2</f>
        <v>NSP Maritime Link</v>
      </c>
      <c r="K1" s="213"/>
      <c r="U1" s="213"/>
      <c r="AE1" s="213"/>
      <c r="AO1" s="213"/>
      <c r="AS1" s="213"/>
    </row>
    <row r="2" spans="1:45" ht="14.25">
      <c r="A2" s="176" t="s">
        <v>10</v>
      </c>
      <c r="D2" s="95" t="str">
        <f>'III. Input Tab'!C17</f>
        <v>Construct</v>
      </c>
      <c r="E2" s="95" t="str">
        <f>'III. Input Tab'!D17</f>
        <v>Construct</v>
      </c>
      <c r="F2" s="95" t="str">
        <f>'III. Input Tab'!E17</f>
        <v>Construct</v>
      </c>
      <c r="G2" s="95" t="str">
        <f>'III. Input Tab'!F17</f>
        <v>Construct</v>
      </c>
      <c r="H2" s="95" t="str">
        <f>'III. Input Tab'!G17</f>
        <v>Construct</v>
      </c>
      <c r="I2" s="95" t="str">
        <f>'III. Input Tab'!H17</f>
        <v>Construct</v>
      </c>
      <c r="J2" s="95">
        <f>'III. Input Tab'!I17</f>
      </c>
      <c r="K2" s="95">
        <f>'III. Input Tab'!J17</f>
      </c>
      <c r="L2" s="95">
        <f>'III. Input Tab'!K17</f>
      </c>
      <c r="M2" s="11">
        <f>'III. Input Tab'!L17</f>
      </c>
      <c r="N2" s="11">
        <f>'III. Input Tab'!M17</f>
      </c>
      <c r="O2" s="11">
        <f>'III. Input Tab'!N17</f>
      </c>
      <c r="P2" s="11">
        <f>'III. Input Tab'!O17</f>
      </c>
      <c r="Q2" s="11">
        <f>'III. Input Tab'!P17</f>
      </c>
      <c r="R2" s="11">
        <f>'III. Input Tab'!Q17</f>
      </c>
      <c r="S2" s="11">
        <f>'III. Input Tab'!R17</f>
      </c>
      <c r="T2" s="11">
        <f>'III. Input Tab'!S17</f>
      </c>
      <c r="U2" s="11">
        <f>'III. Input Tab'!T17</f>
      </c>
      <c r="V2" s="11">
        <f>'III. Input Tab'!U17</f>
      </c>
      <c r="W2" s="11">
        <f>'III. Input Tab'!V17</f>
      </c>
      <c r="X2" s="11">
        <f>'III. Input Tab'!W17</f>
      </c>
      <c r="Y2" s="11">
        <f>'III. Input Tab'!X17</f>
      </c>
      <c r="Z2" s="11">
        <f>'III. Input Tab'!Y17</f>
      </c>
      <c r="AA2" s="11">
        <f>'III. Input Tab'!Z17</f>
      </c>
      <c r="AB2" s="11">
        <f>'III. Input Tab'!AA17</f>
      </c>
      <c r="AC2" s="11">
        <f>'III. Input Tab'!AB17</f>
      </c>
      <c r="AD2" s="11">
        <f>'III. Input Tab'!AC17</f>
      </c>
      <c r="AE2" s="11">
        <f>'III. Input Tab'!AD17</f>
      </c>
      <c r="AF2" s="11">
        <f>'III. Input Tab'!AE17</f>
      </c>
      <c r="AG2" s="11">
        <f>'III. Input Tab'!AF17</f>
      </c>
      <c r="AH2" s="11">
        <f>'III. Input Tab'!AG17</f>
      </c>
      <c r="AI2" s="11">
        <f>'III. Input Tab'!AH17</f>
      </c>
      <c r="AJ2" s="11">
        <f>'III. Input Tab'!AI17</f>
      </c>
      <c r="AK2" s="11">
        <f>'III. Input Tab'!AJ17</f>
      </c>
      <c r="AL2" s="11">
        <f>'III. Input Tab'!AK17</f>
      </c>
      <c r="AM2" s="11">
        <f>'III. Input Tab'!AL17</f>
      </c>
      <c r="AN2" s="11">
        <f>'III. Input Tab'!AM17</f>
      </c>
      <c r="AO2" s="11">
        <f>'III. Input Tab'!AN17</f>
      </c>
      <c r="AP2" s="11">
        <f>'III. Input Tab'!AO17</f>
      </c>
      <c r="AQ2" s="11">
        <f>'III. Input Tab'!AP17</f>
      </c>
      <c r="AR2" s="11">
        <f>'III. Input Tab'!AQ17</f>
      </c>
      <c r="AS2" s="11">
        <f>'III. Input Tab'!AR17</f>
      </c>
    </row>
    <row r="3" spans="1:45" ht="12.75">
      <c r="A3" s="11" t="s">
        <v>80</v>
      </c>
      <c r="D3" s="40">
        <f>'III. Input Tab'!C18</f>
        <v>0</v>
      </c>
      <c r="E3" s="40">
        <f>'III. Input Tab'!D18</f>
        <v>0</v>
      </c>
      <c r="F3" s="40">
        <f>'III. Input Tab'!E18</f>
        <v>0</v>
      </c>
      <c r="G3" s="40">
        <f>'III. Input Tab'!F18</f>
        <v>0</v>
      </c>
      <c r="H3" s="40">
        <f>'III. Input Tab'!G18</f>
        <v>0</v>
      </c>
      <c r="I3" s="40">
        <f>'III. Input Tab'!H18</f>
        <v>0</v>
      </c>
      <c r="J3" s="40">
        <f>'III. Input Tab'!I18</f>
        <v>1</v>
      </c>
      <c r="K3" s="40">
        <f>'III. Input Tab'!J18</f>
        <v>2</v>
      </c>
      <c r="L3" s="40">
        <f>'III. Input Tab'!K18</f>
        <v>3</v>
      </c>
      <c r="M3" s="40">
        <f>'III. Input Tab'!L18</f>
        <v>4</v>
      </c>
      <c r="N3" s="40">
        <f>'III. Input Tab'!M18</f>
        <v>5</v>
      </c>
      <c r="O3" s="40">
        <f>'III. Input Tab'!N18</f>
        <v>6</v>
      </c>
      <c r="P3" s="40">
        <f>'III. Input Tab'!O18</f>
        <v>7</v>
      </c>
      <c r="Q3" s="40">
        <f>'III. Input Tab'!P18</f>
        <v>8</v>
      </c>
      <c r="R3" s="40">
        <f>'III. Input Tab'!Q18</f>
        <v>9</v>
      </c>
      <c r="S3" s="40">
        <f>'III. Input Tab'!R18</f>
        <v>10</v>
      </c>
      <c r="T3" s="40">
        <f>'III. Input Tab'!S18</f>
        <v>11</v>
      </c>
      <c r="U3" s="40">
        <f>'III. Input Tab'!T18</f>
        <v>12</v>
      </c>
      <c r="V3" s="40">
        <f>'III. Input Tab'!U18</f>
        <v>13</v>
      </c>
      <c r="W3" s="40">
        <f>'III. Input Tab'!V18</f>
        <v>14</v>
      </c>
      <c r="X3" s="40">
        <f>'III. Input Tab'!W18</f>
        <v>15</v>
      </c>
      <c r="Y3" s="40">
        <f>'III. Input Tab'!X18</f>
        <v>16</v>
      </c>
      <c r="Z3" s="40">
        <f>'III. Input Tab'!Y18</f>
        <v>17</v>
      </c>
      <c r="AA3" s="40">
        <f>'III. Input Tab'!Z18</f>
        <v>18</v>
      </c>
      <c r="AB3" s="40">
        <f>'III. Input Tab'!AA18</f>
        <v>19</v>
      </c>
      <c r="AC3" s="40">
        <f>'III. Input Tab'!AB18</f>
        <v>20</v>
      </c>
      <c r="AD3" s="40">
        <f>'III. Input Tab'!AC18</f>
        <v>21</v>
      </c>
      <c r="AE3" s="40">
        <f>'III. Input Tab'!AD18</f>
        <v>22</v>
      </c>
      <c r="AF3" s="40">
        <f>'III. Input Tab'!AE18</f>
        <v>23</v>
      </c>
      <c r="AG3" s="40">
        <f>'III. Input Tab'!AF18</f>
        <v>24</v>
      </c>
      <c r="AH3" s="40">
        <f>'III. Input Tab'!AG18</f>
        <v>25</v>
      </c>
      <c r="AI3" s="40">
        <f>'III. Input Tab'!AH18</f>
        <v>26</v>
      </c>
      <c r="AJ3" s="40">
        <f>'III. Input Tab'!AI18</f>
        <v>27</v>
      </c>
      <c r="AK3" s="40">
        <f>'III. Input Tab'!AJ18</f>
        <v>28</v>
      </c>
      <c r="AL3" s="40">
        <f>'III. Input Tab'!AK18</f>
        <v>29</v>
      </c>
      <c r="AM3" s="40">
        <f>'III. Input Tab'!AL18</f>
        <v>30</v>
      </c>
      <c r="AN3" s="40">
        <f>'III. Input Tab'!AM18</f>
        <v>31</v>
      </c>
      <c r="AO3" s="40">
        <f>'III. Input Tab'!AN18</f>
        <v>32</v>
      </c>
      <c r="AP3" s="40">
        <f>'III. Input Tab'!AO18</f>
        <v>33</v>
      </c>
      <c r="AQ3" s="40">
        <f>'III. Input Tab'!AP18</f>
        <v>34</v>
      </c>
      <c r="AR3" s="40">
        <f>'III. Input Tab'!AQ18</f>
        <v>35</v>
      </c>
      <c r="AS3" s="40">
        <f>'III. Input Tab'!AR18</f>
        <v>36</v>
      </c>
    </row>
    <row r="4" spans="4:45" ht="12.75">
      <c r="D4" s="41">
        <f>'III. Input Tab'!C19</f>
        <v>2011</v>
      </c>
      <c r="E4" s="41">
        <f>'III. Input Tab'!D19</f>
        <v>2012</v>
      </c>
      <c r="F4" s="41">
        <f>'III. Input Tab'!E19</f>
        <v>2013</v>
      </c>
      <c r="G4" s="41">
        <f>'III. Input Tab'!F19</f>
        <v>2014</v>
      </c>
      <c r="H4" s="41">
        <f>'III. Input Tab'!G19</f>
        <v>2015</v>
      </c>
      <c r="I4" s="41">
        <f>'III. Input Tab'!H19</f>
        <v>2016</v>
      </c>
      <c r="J4" s="41">
        <f>'III. Input Tab'!I19</f>
        <v>2017</v>
      </c>
      <c r="K4" s="41">
        <f>'III. Input Tab'!J19</f>
        <v>2018</v>
      </c>
      <c r="L4" s="41">
        <f>'III. Input Tab'!K19</f>
        <v>2019</v>
      </c>
      <c r="M4" s="41">
        <f>'III. Input Tab'!L19</f>
        <v>2020</v>
      </c>
      <c r="N4" s="41">
        <f>'III. Input Tab'!M19</f>
        <v>2021</v>
      </c>
      <c r="O4" s="41">
        <f>'III. Input Tab'!N19</f>
        <v>2022</v>
      </c>
      <c r="P4" s="41">
        <f>'III. Input Tab'!O19</f>
        <v>2023</v>
      </c>
      <c r="Q4" s="41">
        <f>'III. Input Tab'!P19</f>
        <v>2024</v>
      </c>
      <c r="R4" s="41">
        <f>'III. Input Tab'!Q19</f>
        <v>2025</v>
      </c>
      <c r="S4" s="41">
        <f>'III. Input Tab'!R19</f>
        <v>2026</v>
      </c>
      <c r="T4" s="41">
        <f>'III. Input Tab'!S19</f>
        <v>2027</v>
      </c>
      <c r="U4" s="41">
        <f>'III. Input Tab'!T19</f>
        <v>2028</v>
      </c>
      <c r="V4" s="41">
        <f>'III. Input Tab'!U19</f>
        <v>2029</v>
      </c>
      <c r="W4" s="41">
        <f>'III. Input Tab'!V19</f>
        <v>2030</v>
      </c>
      <c r="X4" s="41">
        <f>'III. Input Tab'!W19</f>
        <v>2031</v>
      </c>
      <c r="Y4" s="41">
        <f>'III. Input Tab'!X19</f>
        <v>2032</v>
      </c>
      <c r="Z4" s="41">
        <f>'III. Input Tab'!Y19</f>
        <v>2033</v>
      </c>
      <c r="AA4" s="41">
        <f>'III. Input Tab'!Z19</f>
        <v>2034</v>
      </c>
      <c r="AB4" s="41">
        <f>'III. Input Tab'!AA19</f>
        <v>2035</v>
      </c>
      <c r="AC4" s="41">
        <f>'III. Input Tab'!AB19</f>
        <v>2036</v>
      </c>
      <c r="AD4" s="41">
        <f>'III. Input Tab'!AC19</f>
        <v>2037</v>
      </c>
      <c r="AE4" s="41">
        <f>'III. Input Tab'!AD19</f>
        <v>2038</v>
      </c>
      <c r="AF4" s="41">
        <f>'III. Input Tab'!AE19</f>
        <v>2039</v>
      </c>
      <c r="AG4" s="41">
        <f>'III. Input Tab'!AF19</f>
        <v>2040</v>
      </c>
      <c r="AH4" s="41">
        <f>'III. Input Tab'!AG19</f>
        <v>2041</v>
      </c>
      <c r="AI4" s="41">
        <f>'III. Input Tab'!AH19</f>
        <v>2042</v>
      </c>
      <c r="AJ4" s="41">
        <f>'III. Input Tab'!AI19</f>
        <v>2043</v>
      </c>
      <c r="AK4" s="41">
        <f>'III. Input Tab'!AJ19</f>
        <v>2044</v>
      </c>
      <c r="AL4" s="41">
        <f>'III. Input Tab'!AK19</f>
        <v>2045</v>
      </c>
      <c r="AM4" s="41">
        <f>'III. Input Tab'!AL19</f>
        <v>2046</v>
      </c>
      <c r="AN4" s="41">
        <f>'III. Input Tab'!AM19</f>
        <v>2047</v>
      </c>
      <c r="AO4" s="41">
        <f>'III. Input Tab'!AN19</f>
        <v>2048</v>
      </c>
      <c r="AP4" s="41">
        <f>'III. Input Tab'!AO19</f>
        <v>2049</v>
      </c>
      <c r="AQ4" s="41">
        <f>'III. Input Tab'!AP19</f>
        <v>2050</v>
      </c>
      <c r="AR4" s="41">
        <f>'III. Input Tab'!AQ19</f>
        <v>2051</v>
      </c>
      <c r="AS4" s="41">
        <f>'III. Input Tab'!AR19</f>
        <v>2052</v>
      </c>
    </row>
    <row r="5" ht="12.75">
      <c r="B5" s="11" t="s">
        <v>14</v>
      </c>
    </row>
    <row r="6" spans="2:3" ht="12.75">
      <c r="B6" s="9" t="s">
        <v>90</v>
      </c>
      <c r="C6" s="179">
        <v>0</v>
      </c>
    </row>
    <row r="7" spans="2:3" ht="12.75">
      <c r="B7" s="9" t="s">
        <v>91</v>
      </c>
      <c r="C7" s="179">
        <v>0</v>
      </c>
    </row>
    <row r="8" spans="2:3" ht="12.75">
      <c r="B8" s="9" t="s">
        <v>92</v>
      </c>
      <c r="C8" s="179">
        <v>0</v>
      </c>
    </row>
    <row r="9" spans="2:3" ht="12.75">
      <c r="B9" s="9" t="s">
        <v>93</v>
      </c>
      <c r="C9" s="179">
        <v>0</v>
      </c>
    </row>
    <row r="10" spans="2:3" ht="12.75">
      <c r="B10" s="9" t="s">
        <v>94</v>
      </c>
      <c r="C10" s="179">
        <v>0</v>
      </c>
    </row>
    <row r="11" spans="2:3" ht="13.5" thickBot="1">
      <c r="B11" s="9" t="s">
        <v>95</v>
      </c>
      <c r="C11" s="180">
        <f>SUM(C6:C10)</f>
        <v>0</v>
      </c>
    </row>
    <row r="12" ht="13.5" thickTop="1"/>
    <row r="13" ht="12.75">
      <c r="B13" s="9" t="s">
        <v>11</v>
      </c>
    </row>
    <row r="14" spans="2:45" ht="12.75">
      <c r="B14" s="79" t="s">
        <v>202</v>
      </c>
      <c r="D14" s="28">
        <f>'III. Input Tab'!C37</f>
        <v>0</v>
      </c>
      <c r="E14" s="28">
        <f>'III. Input Tab'!D37</f>
        <v>0</v>
      </c>
      <c r="F14" s="28">
        <f>'III. Input Tab'!E37</f>
        <v>0</v>
      </c>
      <c r="G14" s="28">
        <f>'III. Input Tab'!F37</f>
        <v>0</v>
      </c>
      <c r="H14" s="28">
        <f>'III. Input Tab'!G37</f>
        <v>0</v>
      </c>
      <c r="I14" s="28">
        <f>'III. Input Tab'!H37</f>
        <v>0</v>
      </c>
      <c r="J14" s="28">
        <f>'III. Input Tab'!I37</f>
        <v>1743.852940649293</v>
      </c>
      <c r="K14" s="28">
        <f>'III. Input Tab'!J37</f>
        <v>0</v>
      </c>
      <c r="L14" s="28">
        <f>'III. Input Tab'!K37</f>
        <v>0</v>
      </c>
      <c r="M14" s="28">
        <f>'III. Input Tab'!L37</f>
        <v>0</v>
      </c>
      <c r="N14" s="28">
        <f>'III. Input Tab'!M37</f>
        <v>0</v>
      </c>
      <c r="O14" s="28">
        <f>'III. Input Tab'!N37</f>
        <v>0</v>
      </c>
      <c r="P14" s="28">
        <f>'III. Input Tab'!O37</f>
        <v>0</v>
      </c>
      <c r="Q14" s="28">
        <f>'III. Input Tab'!P37</f>
        <v>0</v>
      </c>
      <c r="R14" s="28">
        <f>'III. Input Tab'!Q37</f>
        <v>0</v>
      </c>
      <c r="S14" s="28">
        <f>'III. Input Tab'!R37</f>
        <v>0</v>
      </c>
      <c r="T14" s="28">
        <f>'III. Input Tab'!S37</f>
        <v>0</v>
      </c>
      <c r="U14" s="28">
        <f>'III. Input Tab'!T37</f>
        <v>0</v>
      </c>
      <c r="V14" s="28">
        <f>'III. Input Tab'!U37</f>
        <v>0</v>
      </c>
      <c r="W14" s="28">
        <f>'III. Input Tab'!V37</f>
        <v>0</v>
      </c>
      <c r="X14" s="28">
        <f>'III. Input Tab'!W37</f>
        <v>0</v>
      </c>
      <c r="Y14" s="28">
        <f>'III. Input Tab'!X37</f>
        <v>0</v>
      </c>
      <c r="Z14" s="28">
        <f>'III. Input Tab'!Y37</f>
        <v>0</v>
      </c>
      <c r="AA14" s="28">
        <f>'III. Input Tab'!Z37</f>
        <v>0</v>
      </c>
      <c r="AB14" s="28">
        <f>'III. Input Tab'!AA37</f>
        <v>0</v>
      </c>
      <c r="AC14" s="28">
        <f>'III. Input Tab'!AB37</f>
        <v>0</v>
      </c>
      <c r="AD14" s="28">
        <f>'III. Input Tab'!AC37</f>
        <v>0</v>
      </c>
      <c r="AE14" s="28">
        <f>'III. Input Tab'!AD37</f>
        <v>0</v>
      </c>
      <c r="AF14" s="28">
        <f>'III. Input Tab'!AE37</f>
        <v>0</v>
      </c>
      <c r="AG14" s="28">
        <f>'III. Input Tab'!AF37</f>
        <v>0</v>
      </c>
      <c r="AH14" s="28">
        <f>'III. Input Tab'!AG37</f>
        <v>0</v>
      </c>
      <c r="AI14" s="28">
        <f>'III. Input Tab'!AH37</f>
        <v>0</v>
      </c>
      <c r="AJ14" s="28">
        <f>'III. Input Tab'!AI37</f>
        <v>0</v>
      </c>
      <c r="AK14" s="28">
        <f>'III. Input Tab'!AJ37</f>
        <v>0</v>
      </c>
      <c r="AL14" s="28">
        <f>'III. Input Tab'!AK37</f>
        <v>0</v>
      </c>
      <c r="AM14" s="28">
        <f>'III. Input Tab'!AL37</f>
        <v>0</v>
      </c>
      <c r="AN14" s="28">
        <f>'III. Input Tab'!AM37</f>
        <v>0</v>
      </c>
      <c r="AO14" s="28">
        <f>'III. Input Tab'!AN37</f>
        <v>0</v>
      </c>
      <c r="AP14" s="28">
        <f>'III. Input Tab'!AO37</f>
        <v>0</v>
      </c>
      <c r="AQ14" s="28">
        <f>'III. Input Tab'!AP37</f>
        <v>0</v>
      </c>
      <c r="AR14" s="28">
        <f>'III. Input Tab'!AQ37</f>
        <v>0</v>
      </c>
      <c r="AS14" s="28">
        <f>'III. Input Tab'!AR37</f>
        <v>0</v>
      </c>
    </row>
    <row r="15" spans="2:45" ht="12.75">
      <c r="B15" s="79"/>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row>
    <row r="16" spans="2:45" ht="12.75">
      <c r="B16" s="9" t="s">
        <v>13</v>
      </c>
      <c r="D16" s="151">
        <f>D14</f>
        <v>0</v>
      </c>
      <c r="E16" s="151">
        <f aca="true" t="shared" si="0" ref="E16:AS16">E14</f>
        <v>0</v>
      </c>
      <c r="F16" s="151">
        <f t="shared" si="0"/>
        <v>0</v>
      </c>
      <c r="G16" s="151">
        <f t="shared" si="0"/>
        <v>0</v>
      </c>
      <c r="H16" s="151">
        <f t="shared" si="0"/>
        <v>0</v>
      </c>
      <c r="I16" s="151">
        <f t="shared" si="0"/>
        <v>0</v>
      </c>
      <c r="J16" s="151">
        <f t="shared" si="0"/>
        <v>1743.852940649293</v>
      </c>
      <c r="K16" s="151">
        <f t="shared" si="0"/>
        <v>0</v>
      </c>
      <c r="L16" s="151">
        <f t="shared" si="0"/>
        <v>0</v>
      </c>
      <c r="M16" s="151">
        <f t="shared" si="0"/>
        <v>0</v>
      </c>
      <c r="N16" s="151">
        <f t="shared" si="0"/>
        <v>0</v>
      </c>
      <c r="O16" s="151">
        <f t="shared" si="0"/>
        <v>0</v>
      </c>
      <c r="P16" s="151">
        <f t="shared" si="0"/>
        <v>0</v>
      </c>
      <c r="Q16" s="151">
        <f t="shared" si="0"/>
        <v>0</v>
      </c>
      <c r="R16" s="151">
        <f t="shared" si="0"/>
        <v>0</v>
      </c>
      <c r="S16" s="151">
        <f t="shared" si="0"/>
        <v>0</v>
      </c>
      <c r="T16" s="151">
        <f t="shared" si="0"/>
        <v>0</v>
      </c>
      <c r="U16" s="151">
        <f t="shared" si="0"/>
        <v>0</v>
      </c>
      <c r="V16" s="151">
        <f t="shared" si="0"/>
        <v>0</v>
      </c>
      <c r="W16" s="151">
        <f t="shared" si="0"/>
        <v>0</v>
      </c>
      <c r="X16" s="151">
        <f t="shared" si="0"/>
        <v>0</v>
      </c>
      <c r="Y16" s="151">
        <f t="shared" si="0"/>
        <v>0</v>
      </c>
      <c r="Z16" s="151">
        <f t="shared" si="0"/>
        <v>0</v>
      </c>
      <c r="AA16" s="151">
        <f t="shared" si="0"/>
        <v>0</v>
      </c>
      <c r="AB16" s="151">
        <f t="shared" si="0"/>
        <v>0</v>
      </c>
      <c r="AC16" s="151">
        <f t="shared" si="0"/>
        <v>0</v>
      </c>
      <c r="AD16" s="151">
        <f t="shared" si="0"/>
        <v>0</v>
      </c>
      <c r="AE16" s="151">
        <f t="shared" si="0"/>
        <v>0</v>
      </c>
      <c r="AF16" s="151">
        <f t="shared" si="0"/>
        <v>0</v>
      </c>
      <c r="AG16" s="151">
        <f t="shared" si="0"/>
        <v>0</v>
      </c>
      <c r="AH16" s="151">
        <f t="shared" si="0"/>
        <v>0</v>
      </c>
      <c r="AI16" s="151">
        <f t="shared" si="0"/>
        <v>0</v>
      </c>
      <c r="AJ16" s="151">
        <f t="shared" si="0"/>
        <v>0</v>
      </c>
      <c r="AK16" s="151">
        <f t="shared" si="0"/>
        <v>0</v>
      </c>
      <c r="AL16" s="151">
        <f t="shared" si="0"/>
        <v>0</v>
      </c>
      <c r="AM16" s="151">
        <f t="shared" si="0"/>
        <v>0</v>
      </c>
      <c r="AN16" s="151">
        <f t="shared" si="0"/>
        <v>0</v>
      </c>
      <c r="AO16" s="151">
        <f t="shared" si="0"/>
        <v>0</v>
      </c>
      <c r="AP16" s="151">
        <f t="shared" si="0"/>
        <v>0</v>
      </c>
      <c r="AQ16" s="151">
        <f t="shared" si="0"/>
        <v>0</v>
      </c>
      <c r="AR16" s="151">
        <f t="shared" si="0"/>
        <v>0</v>
      </c>
      <c r="AS16" s="151">
        <f t="shared" si="0"/>
        <v>0</v>
      </c>
    </row>
    <row r="18" spans="2:45" ht="12.75">
      <c r="B18" s="9" t="s">
        <v>58</v>
      </c>
      <c r="C18" s="69">
        <f>+C11</f>
        <v>0</v>
      </c>
      <c r="D18" s="181">
        <f>+C18+D16</f>
        <v>0</v>
      </c>
      <c r="E18" s="181">
        <f aca="true" t="shared" si="1" ref="E18:AC18">+D18+E16</f>
        <v>0</v>
      </c>
      <c r="F18" s="181">
        <f t="shared" si="1"/>
        <v>0</v>
      </c>
      <c r="G18" s="181">
        <f t="shared" si="1"/>
        <v>0</v>
      </c>
      <c r="H18" s="181">
        <f t="shared" si="1"/>
        <v>0</v>
      </c>
      <c r="I18" s="181">
        <f t="shared" si="1"/>
        <v>0</v>
      </c>
      <c r="J18" s="181">
        <f t="shared" si="1"/>
        <v>1743.852940649293</v>
      </c>
      <c r="K18" s="181">
        <f t="shared" si="1"/>
        <v>1743.852940649293</v>
      </c>
      <c r="L18" s="181">
        <f t="shared" si="1"/>
        <v>1743.852940649293</v>
      </c>
      <c r="M18" s="181">
        <f t="shared" si="1"/>
        <v>1743.852940649293</v>
      </c>
      <c r="N18" s="181">
        <f t="shared" si="1"/>
        <v>1743.852940649293</v>
      </c>
      <c r="O18" s="181">
        <f t="shared" si="1"/>
        <v>1743.852940649293</v>
      </c>
      <c r="P18" s="181">
        <f t="shared" si="1"/>
        <v>1743.852940649293</v>
      </c>
      <c r="Q18" s="181">
        <f t="shared" si="1"/>
        <v>1743.852940649293</v>
      </c>
      <c r="R18" s="181">
        <f t="shared" si="1"/>
        <v>1743.852940649293</v>
      </c>
      <c r="S18" s="181">
        <f t="shared" si="1"/>
        <v>1743.852940649293</v>
      </c>
      <c r="T18" s="181">
        <f t="shared" si="1"/>
        <v>1743.852940649293</v>
      </c>
      <c r="U18" s="181">
        <f t="shared" si="1"/>
        <v>1743.852940649293</v>
      </c>
      <c r="V18" s="181">
        <f t="shared" si="1"/>
        <v>1743.852940649293</v>
      </c>
      <c r="W18" s="181">
        <f t="shared" si="1"/>
        <v>1743.852940649293</v>
      </c>
      <c r="X18" s="181">
        <f t="shared" si="1"/>
        <v>1743.852940649293</v>
      </c>
      <c r="Y18" s="181">
        <f t="shared" si="1"/>
        <v>1743.852940649293</v>
      </c>
      <c r="Z18" s="181">
        <f t="shared" si="1"/>
        <v>1743.852940649293</v>
      </c>
      <c r="AA18" s="181">
        <f t="shared" si="1"/>
        <v>1743.852940649293</v>
      </c>
      <c r="AB18" s="181">
        <f t="shared" si="1"/>
        <v>1743.852940649293</v>
      </c>
      <c r="AC18" s="181">
        <f t="shared" si="1"/>
        <v>1743.852940649293</v>
      </c>
      <c r="AD18" s="181">
        <f aca="true" t="shared" si="2" ref="AD18:AM18">+AC18+AD16</f>
        <v>1743.852940649293</v>
      </c>
      <c r="AE18" s="181">
        <f t="shared" si="2"/>
        <v>1743.852940649293</v>
      </c>
      <c r="AF18" s="181">
        <f t="shared" si="2"/>
        <v>1743.852940649293</v>
      </c>
      <c r="AG18" s="181">
        <f t="shared" si="2"/>
        <v>1743.852940649293</v>
      </c>
      <c r="AH18" s="181">
        <f t="shared" si="2"/>
        <v>1743.852940649293</v>
      </c>
      <c r="AI18" s="181">
        <f t="shared" si="2"/>
        <v>1743.852940649293</v>
      </c>
      <c r="AJ18" s="181">
        <f t="shared" si="2"/>
        <v>1743.852940649293</v>
      </c>
      <c r="AK18" s="181">
        <f t="shared" si="2"/>
        <v>1743.852940649293</v>
      </c>
      <c r="AL18" s="181">
        <f t="shared" si="2"/>
        <v>1743.852940649293</v>
      </c>
      <c r="AM18" s="181">
        <f t="shared" si="2"/>
        <v>1743.852940649293</v>
      </c>
      <c r="AN18" s="181">
        <f aca="true" t="shared" si="3" ref="AN18:AS18">+AM18+AN16</f>
        <v>1743.852940649293</v>
      </c>
      <c r="AO18" s="181">
        <f t="shared" si="3"/>
        <v>1743.852940649293</v>
      </c>
      <c r="AP18" s="181">
        <f t="shared" si="3"/>
        <v>1743.852940649293</v>
      </c>
      <c r="AQ18" s="181">
        <f t="shared" si="3"/>
        <v>1743.852940649293</v>
      </c>
      <c r="AR18" s="181">
        <f t="shared" si="3"/>
        <v>1743.852940649293</v>
      </c>
      <c r="AS18" s="181">
        <f t="shared" si="3"/>
        <v>1743.852940649293</v>
      </c>
    </row>
    <row r="22" spans="1:45" ht="12.75">
      <c r="A22" s="214" t="s">
        <v>220</v>
      </c>
      <c r="D22" s="95" t="str">
        <f>'III. Input Tab'!C17</f>
        <v>Construct</v>
      </c>
      <c r="E22" s="95" t="str">
        <f>'III. Input Tab'!D17</f>
        <v>Construct</v>
      </c>
      <c r="F22" s="95" t="str">
        <f>'III. Input Tab'!E17</f>
        <v>Construct</v>
      </c>
      <c r="G22" s="95" t="str">
        <f>'III. Input Tab'!F17</f>
        <v>Construct</v>
      </c>
      <c r="H22" s="95" t="str">
        <f>'III. Input Tab'!G17</f>
        <v>Construct</v>
      </c>
      <c r="I22" s="95" t="str">
        <f>'III. Input Tab'!H17</f>
        <v>Construct</v>
      </c>
      <c r="J22" s="95">
        <f>'III. Input Tab'!I17</f>
      </c>
      <c r="K22" s="95">
        <f>'III. Input Tab'!J17</f>
      </c>
      <c r="L22" s="95">
        <f>'III. Input Tab'!K17</f>
      </c>
      <c r="M22" s="11">
        <f>'III. Input Tab'!L17</f>
      </c>
      <c r="N22" s="11">
        <f>'III. Input Tab'!M17</f>
      </c>
      <c r="O22" s="11">
        <f>'III. Input Tab'!N17</f>
      </c>
      <c r="P22" s="11">
        <f>'III. Input Tab'!O17</f>
      </c>
      <c r="Q22" s="11">
        <f>'III. Input Tab'!P17</f>
      </c>
      <c r="R22" s="11">
        <f>'III. Input Tab'!Q17</f>
      </c>
      <c r="S22" s="11">
        <f>'III. Input Tab'!R17</f>
      </c>
      <c r="T22" s="11">
        <f>'III. Input Tab'!S17</f>
      </c>
      <c r="U22" s="11">
        <f>'III. Input Tab'!T17</f>
      </c>
      <c r="V22" s="11">
        <f>'III. Input Tab'!U17</f>
      </c>
      <c r="W22" s="11">
        <f>'III. Input Tab'!V17</f>
      </c>
      <c r="X22" s="11">
        <f>'III. Input Tab'!W17</f>
      </c>
      <c r="Y22" s="11">
        <f>'III. Input Tab'!X17</f>
      </c>
      <c r="Z22" s="11">
        <f>'III. Input Tab'!Y17</f>
      </c>
      <c r="AA22" s="11">
        <f>'III. Input Tab'!Z17</f>
      </c>
      <c r="AB22" s="11">
        <f>'III. Input Tab'!AA17</f>
      </c>
      <c r="AC22" s="11">
        <f>'III. Input Tab'!AB17</f>
      </c>
      <c r="AD22" s="11">
        <f>'III. Input Tab'!AC17</f>
      </c>
      <c r="AE22" s="11">
        <f>'III. Input Tab'!AD17</f>
      </c>
      <c r="AF22" s="11">
        <f>'III. Input Tab'!AE17</f>
      </c>
      <c r="AG22" s="11">
        <f>'III. Input Tab'!AF17</f>
      </c>
      <c r="AH22" s="11">
        <f>'III. Input Tab'!AG17</f>
      </c>
      <c r="AI22" s="11">
        <f>'III. Input Tab'!AH17</f>
      </c>
      <c r="AJ22" s="11">
        <f>'III. Input Tab'!AI17</f>
      </c>
      <c r="AK22" s="11">
        <f>'III. Input Tab'!AJ17</f>
      </c>
      <c r="AL22" s="11">
        <f>'III. Input Tab'!AK17</f>
      </c>
      <c r="AM22" s="11">
        <f>'III. Input Tab'!AL17</f>
      </c>
      <c r="AN22" s="11">
        <f>'III. Input Tab'!AM17</f>
      </c>
      <c r="AO22" s="11">
        <f>'III. Input Tab'!AN17</f>
      </c>
      <c r="AP22" s="11">
        <f>'III. Input Tab'!AO17</f>
      </c>
      <c r="AQ22" s="11">
        <f>'III. Input Tab'!AP17</f>
      </c>
      <c r="AR22" s="11">
        <f>'III. Input Tab'!AQ17</f>
      </c>
      <c r="AS22" s="11">
        <f>'III. Input Tab'!AR17</f>
      </c>
    </row>
    <row r="23" spans="1:45" ht="12.75">
      <c r="A23" s="215" t="s">
        <v>221</v>
      </c>
      <c r="B23" s="11" t="s">
        <v>11</v>
      </c>
      <c r="D23" s="40">
        <f>'III. Input Tab'!C18</f>
        <v>0</v>
      </c>
      <c r="E23" s="40">
        <f>'III. Input Tab'!D18</f>
        <v>0</v>
      </c>
      <c r="F23" s="40">
        <f>'III. Input Tab'!E18</f>
        <v>0</v>
      </c>
      <c r="G23" s="40">
        <f>'III. Input Tab'!F18</f>
        <v>0</v>
      </c>
      <c r="H23" s="40">
        <f>'III. Input Tab'!G18</f>
        <v>0</v>
      </c>
      <c r="I23" s="40">
        <f>'III. Input Tab'!H18</f>
        <v>0</v>
      </c>
      <c r="J23" s="40">
        <f>'III. Input Tab'!I18</f>
        <v>1</v>
      </c>
      <c r="K23" s="40">
        <f>'III. Input Tab'!J18</f>
        <v>2</v>
      </c>
      <c r="L23" s="40">
        <f>'III. Input Tab'!K18</f>
        <v>3</v>
      </c>
      <c r="M23" s="40">
        <f>'III. Input Tab'!L18</f>
        <v>4</v>
      </c>
      <c r="N23" s="40">
        <f>'III. Input Tab'!M18</f>
        <v>5</v>
      </c>
      <c r="O23" s="40">
        <f>'III. Input Tab'!N18</f>
        <v>6</v>
      </c>
      <c r="P23" s="40">
        <f>'III. Input Tab'!O18</f>
        <v>7</v>
      </c>
      <c r="Q23" s="40">
        <f>'III. Input Tab'!P18</f>
        <v>8</v>
      </c>
      <c r="R23" s="40">
        <f>'III. Input Tab'!Q18</f>
        <v>9</v>
      </c>
      <c r="S23" s="40">
        <f>'III. Input Tab'!R18</f>
        <v>10</v>
      </c>
      <c r="T23" s="40">
        <f>'III. Input Tab'!S18</f>
        <v>11</v>
      </c>
      <c r="U23" s="40">
        <f>'III. Input Tab'!T18</f>
        <v>12</v>
      </c>
      <c r="V23" s="40">
        <f>'III. Input Tab'!U18</f>
        <v>13</v>
      </c>
      <c r="W23" s="40">
        <f>'III. Input Tab'!V18</f>
        <v>14</v>
      </c>
      <c r="X23" s="40">
        <f>'III. Input Tab'!W18</f>
        <v>15</v>
      </c>
      <c r="Y23" s="40">
        <f>'III. Input Tab'!X18</f>
        <v>16</v>
      </c>
      <c r="Z23" s="40">
        <f>'III. Input Tab'!Y18</f>
        <v>17</v>
      </c>
      <c r="AA23" s="40">
        <f>'III. Input Tab'!Z18</f>
        <v>18</v>
      </c>
      <c r="AB23" s="40">
        <f>'III. Input Tab'!AA18</f>
        <v>19</v>
      </c>
      <c r="AC23" s="40">
        <f>'III. Input Tab'!AB18</f>
        <v>20</v>
      </c>
      <c r="AD23" s="40">
        <f>'III. Input Tab'!AC18</f>
        <v>21</v>
      </c>
      <c r="AE23" s="40">
        <f>'III. Input Tab'!AD18</f>
        <v>22</v>
      </c>
      <c r="AF23" s="40">
        <f>'III. Input Tab'!AE18</f>
        <v>23</v>
      </c>
      <c r="AG23" s="40">
        <f>'III. Input Tab'!AF18</f>
        <v>24</v>
      </c>
      <c r="AH23" s="40">
        <f>'III. Input Tab'!AG18</f>
        <v>25</v>
      </c>
      <c r="AI23" s="40">
        <f>'III. Input Tab'!AH18</f>
        <v>26</v>
      </c>
      <c r="AJ23" s="40">
        <f>'III. Input Tab'!AI18</f>
        <v>27</v>
      </c>
      <c r="AK23" s="40">
        <f>'III. Input Tab'!AJ18</f>
        <v>28</v>
      </c>
      <c r="AL23" s="40">
        <f>'III. Input Tab'!AK18</f>
        <v>29</v>
      </c>
      <c r="AM23" s="40">
        <f>'III. Input Tab'!AL18</f>
        <v>30</v>
      </c>
      <c r="AN23" s="40">
        <f>'III. Input Tab'!AM18</f>
        <v>31</v>
      </c>
      <c r="AO23" s="40">
        <f>'III. Input Tab'!AN18</f>
        <v>32</v>
      </c>
      <c r="AP23" s="40">
        <f>'III. Input Tab'!AO18</f>
        <v>33</v>
      </c>
      <c r="AQ23" s="40">
        <f>'III. Input Tab'!AP18</f>
        <v>34</v>
      </c>
      <c r="AR23" s="40">
        <f>'III. Input Tab'!AQ18</f>
        <v>35</v>
      </c>
      <c r="AS23" s="40">
        <f>'III. Input Tab'!AR18</f>
        <v>36</v>
      </c>
    </row>
    <row r="24" spans="1:45" ht="12.75">
      <c r="A24" s="216">
        <f>'III. Input Tab'!C13</f>
        <v>35</v>
      </c>
      <c r="B24" s="9" t="str">
        <f>+B14</f>
        <v>NSP Maritime Link</v>
      </c>
      <c r="C24" s="41" t="s">
        <v>11</v>
      </c>
      <c r="D24" s="41">
        <f aca="true" t="shared" si="4" ref="D24:AS24">+D4</f>
        <v>2011</v>
      </c>
      <c r="E24" s="41">
        <f t="shared" si="4"/>
        <v>2012</v>
      </c>
      <c r="F24" s="41">
        <f t="shared" si="4"/>
        <v>2013</v>
      </c>
      <c r="G24" s="41">
        <f t="shared" si="4"/>
        <v>2014</v>
      </c>
      <c r="H24" s="41">
        <f t="shared" si="4"/>
        <v>2015</v>
      </c>
      <c r="I24" s="41">
        <f t="shared" si="4"/>
        <v>2016</v>
      </c>
      <c r="J24" s="41">
        <f t="shared" si="4"/>
        <v>2017</v>
      </c>
      <c r="K24" s="41">
        <f t="shared" si="4"/>
        <v>2018</v>
      </c>
      <c r="L24" s="41">
        <f t="shared" si="4"/>
        <v>2019</v>
      </c>
      <c r="M24" s="41">
        <f t="shared" si="4"/>
        <v>2020</v>
      </c>
      <c r="N24" s="41">
        <f t="shared" si="4"/>
        <v>2021</v>
      </c>
      <c r="O24" s="41">
        <f t="shared" si="4"/>
        <v>2022</v>
      </c>
      <c r="P24" s="41">
        <f t="shared" si="4"/>
        <v>2023</v>
      </c>
      <c r="Q24" s="41">
        <f t="shared" si="4"/>
        <v>2024</v>
      </c>
      <c r="R24" s="41">
        <f t="shared" si="4"/>
        <v>2025</v>
      </c>
      <c r="S24" s="41">
        <f t="shared" si="4"/>
        <v>2026</v>
      </c>
      <c r="T24" s="41">
        <f t="shared" si="4"/>
        <v>2027</v>
      </c>
      <c r="U24" s="41">
        <f t="shared" si="4"/>
        <v>2028</v>
      </c>
      <c r="V24" s="41">
        <f t="shared" si="4"/>
        <v>2029</v>
      </c>
      <c r="W24" s="41">
        <f t="shared" si="4"/>
        <v>2030</v>
      </c>
      <c r="X24" s="41">
        <f t="shared" si="4"/>
        <v>2031</v>
      </c>
      <c r="Y24" s="41">
        <f t="shared" si="4"/>
        <v>2032</v>
      </c>
      <c r="Z24" s="41">
        <f t="shared" si="4"/>
        <v>2033</v>
      </c>
      <c r="AA24" s="41">
        <f t="shared" si="4"/>
        <v>2034</v>
      </c>
      <c r="AB24" s="41">
        <f t="shared" si="4"/>
        <v>2035</v>
      </c>
      <c r="AC24" s="41">
        <f t="shared" si="4"/>
        <v>2036</v>
      </c>
      <c r="AD24" s="41">
        <f t="shared" si="4"/>
        <v>2037</v>
      </c>
      <c r="AE24" s="41">
        <f t="shared" si="4"/>
        <v>2038</v>
      </c>
      <c r="AF24" s="41">
        <f t="shared" si="4"/>
        <v>2039</v>
      </c>
      <c r="AG24" s="41">
        <f t="shared" si="4"/>
        <v>2040</v>
      </c>
      <c r="AH24" s="41">
        <f t="shared" si="4"/>
        <v>2041</v>
      </c>
      <c r="AI24" s="41">
        <f t="shared" si="4"/>
        <v>2042</v>
      </c>
      <c r="AJ24" s="41">
        <f t="shared" si="4"/>
        <v>2043</v>
      </c>
      <c r="AK24" s="41">
        <f t="shared" si="4"/>
        <v>2044</v>
      </c>
      <c r="AL24" s="41">
        <f t="shared" si="4"/>
        <v>2045</v>
      </c>
      <c r="AM24" s="41">
        <f t="shared" si="4"/>
        <v>2046</v>
      </c>
      <c r="AN24" s="41">
        <f t="shared" si="4"/>
        <v>2047</v>
      </c>
      <c r="AO24" s="41">
        <f t="shared" si="4"/>
        <v>2048</v>
      </c>
      <c r="AP24" s="41">
        <f t="shared" si="4"/>
        <v>2049</v>
      </c>
      <c r="AQ24" s="41">
        <f t="shared" si="4"/>
        <v>2050</v>
      </c>
      <c r="AR24" s="41">
        <f t="shared" si="4"/>
        <v>2051</v>
      </c>
      <c r="AS24" s="41">
        <f t="shared" si="4"/>
        <v>2052</v>
      </c>
    </row>
    <row r="25" spans="1:45" ht="12.75">
      <c r="A25" s="44">
        <f aca="true" t="shared" si="5" ref="A25:A66">+SUM(D25:AS25)</f>
        <v>0</v>
      </c>
      <c r="B25" s="182">
        <f>+D4</f>
        <v>2011</v>
      </c>
      <c r="C25" s="198">
        <f>IF(D14&gt;0,D14-'IV. Capital Costs Schedule'!$F$90,0)</f>
        <v>0</v>
      </c>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row>
    <row r="26" spans="1:45" ht="12.75">
      <c r="A26" s="44">
        <f t="shared" si="5"/>
        <v>0</v>
      </c>
      <c r="B26" s="182">
        <f>+E4</f>
        <v>2012</v>
      </c>
      <c r="C26" s="198">
        <f>IF(E14&gt;0,E14-'IV. Capital Costs Schedule'!$F$90,0)</f>
        <v>0</v>
      </c>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row>
    <row r="27" spans="1:45" ht="12.75">
      <c r="A27" s="44">
        <f t="shared" si="5"/>
        <v>0</v>
      </c>
      <c r="B27" s="182">
        <f>+F4</f>
        <v>2013</v>
      </c>
      <c r="C27" s="198">
        <f>IF(F14&gt;0,F14-'IV. Capital Costs Schedule'!$F$90,0)</f>
        <v>0</v>
      </c>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row>
    <row r="28" spans="1:45" ht="12.75">
      <c r="A28" s="44">
        <f t="shared" si="5"/>
        <v>0</v>
      </c>
      <c r="B28" s="182">
        <f>+G4</f>
        <v>2014</v>
      </c>
      <c r="C28" s="198">
        <f>IF(G14&gt;0,G14-'IV. Capital Costs Schedule'!$F$90,0)</f>
        <v>0</v>
      </c>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row>
    <row r="29" spans="1:45" ht="12.75">
      <c r="A29" s="44">
        <f t="shared" si="5"/>
        <v>0</v>
      </c>
      <c r="B29" s="182">
        <f>+H4</f>
        <v>2015</v>
      </c>
      <c r="C29" s="198">
        <f>IF(H14&gt;0,H14-'IV. Capital Costs Schedule'!$F$90,0)</f>
        <v>0</v>
      </c>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row>
    <row r="30" spans="1:45" ht="12.75">
      <c r="A30" s="44">
        <f t="shared" si="5"/>
        <v>0</v>
      </c>
      <c r="B30" s="182">
        <f>+I4</f>
        <v>2016</v>
      </c>
      <c r="C30" s="198">
        <f>IF(I14&gt;0,I14-'IV. Capital Costs Schedule'!$F$90,0)</f>
        <v>0</v>
      </c>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row>
    <row r="31" spans="1:45" ht="12.75">
      <c r="A31" s="44">
        <f t="shared" si="5"/>
        <v>1731.646393494092</v>
      </c>
      <c r="B31" s="182">
        <f>+J4</f>
        <v>2017</v>
      </c>
      <c r="C31" s="198">
        <f>IF(J14&gt;0,J14-'IV. Capital Costs Schedule'!$F$90,0)</f>
        <v>1731.646393494093</v>
      </c>
      <c r="D31" s="43"/>
      <c r="E31" s="43"/>
      <c r="F31" s="43"/>
      <c r="G31" s="43"/>
      <c r="H31" s="43"/>
      <c r="I31" s="43"/>
      <c r="J31" s="43">
        <f>IF($A$24&gt;0,(+$C31)/$A$24*('II. Financials - Project'!J96/12),0)</f>
        <v>12.368902810672093</v>
      </c>
      <c r="K31" s="43">
        <f>IF($A$24&gt;0,(+$C31)/$A$24*('II. Financials - Project'!K96/12),0)</f>
        <v>49.47561124268837</v>
      </c>
      <c r="L31" s="43">
        <f>IF($A$24&gt;0,(+$C31)/$A$24*('II. Financials - Project'!L96/12),0)</f>
        <v>49.47561124268837</v>
      </c>
      <c r="M31" s="43">
        <f>IF($A$24&gt;0,(+$C31)/$A$24*('II. Financials - Project'!M96/12),0)</f>
        <v>49.47561124268837</v>
      </c>
      <c r="N31" s="43">
        <f>IF($A$24&gt;0,(+$C31)/$A$24*('II. Financials - Project'!N96/12),0)</f>
        <v>49.47561124268837</v>
      </c>
      <c r="O31" s="43">
        <f>IF($A$24&gt;0,(+$C31)/$A$24*('II. Financials - Project'!O96/12),0)</f>
        <v>49.47561124268837</v>
      </c>
      <c r="P31" s="43">
        <f>IF($A$24&gt;0,(+$C31)/$A$24*('II. Financials - Project'!P96/12),0)</f>
        <v>49.47561124268837</v>
      </c>
      <c r="Q31" s="43">
        <f>IF($A$24&gt;0,(+$C31)/$A$24*('II. Financials - Project'!Q96/12),0)</f>
        <v>49.47561124268837</v>
      </c>
      <c r="R31" s="43">
        <f>IF($A$24&gt;0,(+$C31)/$A$24*('II. Financials - Project'!R96/12),0)</f>
        <v>49.47561124268837</v>
      </c>
      <c r="S31" s="43">
        <f>IF($A$24&gt;0,(+$C31)/$A$24*('II. Financials - Project'!S96/12),0)</f>
        <v>49.47561124268837</v>
      </c>
      <c r="T31" s="43">
        <f>IF($A$24&gt;0,(+$C31)/$A$24*('II. Financials - Project'!T96/12),0)</f>
        <v>49.47561124268837</v>
      </c>
      <c r="U31" s="43">
        <f>IF($A$24&gt;0,(+$C31)/$A$24*('II. Financials - Project'!U96/12),0)</f>
        <v>49.47561124268837</v>
      </c>
      <c r="V31" s="43">
        <f>IF($A$24&gt;0,(+$C31)/$A$24*('II. Financials - Project'!V96/12),0)</f>
        <v>49.47561124268837</v>
      </c>
      <c r="W31" s="43">
        <f>IF($A$24&gt;0,(+$C31)/$A$24*('II. Financials - Project'!W96/12),0)</f>
        <v>49.47561124268837</v>
      </c>
      <c r="X31" s="43">
        <f>IF($A$24&gt;0,(+$C31)/$A$24*('II. Financials - Project'!X96/12),0)</f>
        <v>49.47561124268837</v>
      </c>
      <c r="Y31" s="43">
        <f>IF($A$24&gt;0,(+$C31)/$A$24*('II. Financials - Project'!Y96/12),0)</f>
        <v>49.47561124268837</v>
      </c>
      <c r="Z31" s="43">
        <f>IF($A$24&gt;0,(+$C31)/$A$24*('II. Financials - Project'!Z96/12),0)</f>
        <v>49.47561124268837</v>
      </c>
      <c r="AA31" s="43">
        <f>IF($A$24&gt;0,(+$C31)/$A$24*('II. Financials - Project'!AA96/12),0)</f>
        <v>49.47561124268837</v>
      </c>
      <c r="AB31" s="43">
        <f>IF($A$24&gt;0,(+$C31)/$A$24*('II. Financials - Project'!AB96/12),0)</f>
        <v>49.47561124268837</v>
      </c>
      <c r="AC31" s="43">
        <f>IF($A$24&gt;0,(+$C31)/$A$24*('II. Financials - Project'!AC96/12),0)</f>
        <v>49.47561124268837</v>
      </c>
      <c r="AD31" s="43">
        <f>IF($A$24&gt;0,(+$C31)/$A$24*('II. Financials - Project'!AD96/12),0)</f>
        <v>49.47561124268837</v>
      </c>
      <c r="AE31" s="43">
        <f>IF($A$24&gt;0,(+$C31)/$A$24*('II. Financials - Project'!AE96/12),0)</f>
        <v>49.47561124268837</v>
      </c>
      <c r="AF31" s="43">
        <f>IF($A$24&gt;0,(+$C31)/$A$24*('II. Financials - Project'!AF96/12),0)</f>
        <v>49.47561124268837</v>
      </c>
      <c r="AG31" s="43">
        <f>IF($A$24&gt;0,(+$C31)/$A$24*('II. Financials - Project'!AG96/12),0)</f>
        <v>49.47561124268837</v>
      </c>
      <c r="AH31" s="43">
        <f>IF($A$24&gt;0,(+$C31)/$A$24*('II. Financials - Project'!AH96/12),0)</f>
        <v>49.47561124268837</v>
      </c>
      <c r="AI31" s="43">
        <f>IF($A$24&gt;0,(+$C31)/$A$24*('II. Financials - Project'!AI96/12),0)</f>
        <v>49.47561124268837</v>
      </c>
      <c r="AJ31" s="43">
        <f>IF($A$24&gt;0,(+$C31)/$A$24*('II. Financials - Project'!AJ96/12),0)</f>
        <v>49.47561124268837</v>
      </c>
      <c r="AK31" s="43">
        <f>IF($A$24&gt;0,(+$C31)/$A$24*('II. Financials - Project'!AK96/12),0)</f>
        <v>49.47561124268837</v>
      </c>
      <c r="AL31" s="43">
        <f>IF($A$24&gt;0,(+$C31)/$A$24*('II. Financials - Project'!AL96/12),0)</f>
        <v>49.47561124268837</v>
      </c>
      <c r="AM31" s="43">
        <f>IF($A$24&gt;0,(+$C31)/$A$24*('II. Financials - Project'!AM96/12),0)</f>
        <v>49.47561124268837</v>
      </c>
      <c r="AN31" s="43">
        <f>IF($A$24&gt;0,(+$C31)/$A$24*('II. Financials - Project'!AN96/12),0)</f>
        <v>49.47561124268837</v>
      </c>
      <c r="AO31" s="43">
        <f>IF($A$24&gt;0,(+$C31)/$A$24*('II. Financials - Project'!AO96/12),0)</f>
        <v>49.47561124268837</v>
      </c>
      <c r="AP31" s="43">
        <f>IF($A$24&gt;0,(+$C31)/$A$24*('II. Financials - Project'!AP96/12),0)</f>
        <v>49.47561124268837</v>
      </c>
      <c r="AQ31" s="43">
        <f>IF($A$24&gt;0,(+$C31)/$A$24*('II. Financials - Project'!AQ96/12),0)</f>
        <v>49.47561124268837</v>
      </c>
      <c r="AR31" s="43">
        <f>IF($A$24&gt;0,(+$C31)/$A$24*('II. Financials - Project'!AR96/12),0)</f>
        <v>49.47561124268837</v>
      </c>
      <c r="AS31" s="43">
        <f>IF($A$24&gt;0,(+$C31)/$A$24*('II. Financials - Project'!AS96/12),0)</f>
        <v>37.106708432016276</v>
      </c>
    </row>
    <row r="32" spans="1:45" ht="12.75">
      <c r="A32" s="44">
        <f t="shared" si="5"/>
        <v>0</v>
      </c>
      <c r="B32" s="182">
        <f>+K4</f>
        <v>2018</v>
      </c>
      <c r="C32" s="198">
        <f>IF(K14&gt;0,K14-'IV. Capital Costs Schedule'!$F$90,0)</f>
        <v>0</v>
      </c>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row>
    <row r="33" spans="1:45" ht="12.75">
      <c r="A33" s="44">
        <f t="shared" si="5"/>
        <v>0</v>
      </c>
      <c r="B33" s="182">
        <f>+L4</f>
        <v>2019</v>
      </c>
      <c r="C33" s="198">
        <f>IF(L14&gt;0,L14-'IV. Capital Costs Schedule'!$F$90,0)</f>
        <v>0</v>
      </c>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row>
    <row r="34" spans="1:45" ht="12.75">
      <c r="A34" s="44">
        <f t="shared" si="5"/>
        <v>0</v>
      </c>
      <c r="B34" s="182">
        <f>+M4</f>
        <v>2020</v>
      </c>
      <c r="C34" s="198">
        <f>IF(M14&gt;0,M14-'IV. Capital Costs Schedule'!$F$90,0)</f>
        <v>0</v>
      </c>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row>
    <row r="35" spans="1:45" ht="12.75" hidden="1" outlineLevel="1">
      <c r="A35" s="44">
        <f t="shared" si="5"/>
        <v>0</v>
      </c>
      <c r="B35" s="182">
        <f>+N4</f>
        <v>2021</v>
      </c>
      <c r="C35" s="198">
        <f>IF(N14&gt;0,N14-'IV. Capital Costs Schedule'!$F$90,0)</f>
        <v>0</v>
      </c>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row>
    <row r="36" spans="1:45" ht="12.75" hidden="1" outlineLevel="1">
      <c r="A36" s="44">
        <f t="shared" si="5"/>
        <v>0</v>
      </c>
      <c r="B36" s="182">
        <f>+O4</f>
        <v>2022</v>
      </c>
      <c r="C36" s="198">
        <f>+O14</f>
        <v>0</v>
      </c>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row>
    <row r="37" spans="1:45" ht="12.75" hidden="1" outlineLevel="1">
      <c r="A37" s="44">
        <f t="shared" si="5"/>
        <v>0</v>
      </c>
      <c r="B37" s="182">
        <f>+P4</f>
        <v>2023</v>
      </c>
      <c r="C37" s="183">
        <f>+P14</f>
        <v>0</v>
      </c>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row>
    <row r="38" spans="1:45" ht="12.75" hidden="1" outlineLevel="1">
      <c r="A38" s="44">
        <f t="shared" si="5"/>
        <v>0</v>
      </c>
      <c r="B38" s="182">
        <f>+Q4</f>
        <v>2024</v>
      </c>
      <c r="C38" s="183">
        <f>+Q14</f>
        <v>0</v>
      </c>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row>
    <row r="39" spans="1:45" ht="12.75" hidden="1" outlineLevel="1">
      <c r="A39" s="44">
        <f t="shared" si="5"/>
        <v>0</v>
      </c>
      <c r="B39" s="182">
        <f>+R4</f>
        <v>2025</v>
      </c>
      <c r="C39" s="183">
        <f>+R14</f>
        <v>0</v>
      </c>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row>
    <row r="40" spans="1:45" ht="12.75" hidden="1" outlineLevel="1">
      <c r="A40" s="44">
        <f t="shared" si="5"/>
        <v>0</v>
      </c>
      <c r="B40" s="182">
        <f>+S4</f>
        <v>2026</v>
      </c>
      <c r="C40" s="183">
        <f>+S14</f>
        <v>0</v>
      </c>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row>
    <row r="41" spans="1:45" ht="12.75" hidden="1" outlineLevel="1">
      <c r="A41" s="44">
        <f t="shared" si="5"/>
        <v>0</v>
      </c>
      <c r="B41" s="182">
        <f>T4</f>
        <v>2027</v>
      </c>
      <c r="C41" s="183">
        <f>+T14</f>
        <v>0</v>
      </c>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row>
    <row r="42" spans="1:45" ht="12.75" hidden="1" outlineLevel="1">
      <c r="A42" s="44">
        <f t="shared" si="5"/>
        <v>0</v>
      </c>
      <c r="B42" s="182">
        <f>U4</f>
        <v>2028</v>
      </c>
      <c r="C42" s="183">
        <f>+U14</f>
        <v>0</v>
      </c>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row>
    <row r="43" spans="1:45" ht="12.75" hidden="1" outlineLevel="1">
      <c r="A43" s="44">
        <f t="shared" si="5"/>
        <v>0</v>
      </c>
      <c r="B43" s="182">
        <f>V4</f>
        <v>2029</v>
      </c>
      <c r="C43" s="183">
        <f>+V14</f>
        <v>0</v>
      </c>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row>
    <row r="44" spans="1:45" ht="12.75" hidden="1" outlineLevel="1">
      <c r="A44" s="44">
        <f t="shared" si="5"/>
        <v>0</v>
      </c>
      <c r="B44" s="182">
        <f>W4</f>
        <v>2030</v>
      </c>
      <c r="C44" s="183">
        <f>+W14</f>
        <v>0</v>
      </c>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row>
    <row r="45" spans="1:45" ht="12.75" hidden="1" outlineLevel="1">
      <c r="A45" s="44">
        <f t="shared" si="5"/>
        <v>0</v>
      </c>
      <c r="B45" s="182">
        <f>X4</f>
        <v>2031</v>
      </c>
      <c r="C45" s="183">
        <f>+X14</f>
        <v>0</v>
      </c>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row>
    <row r="46" spans="1:45" ht="12.75" hidden="1" outlineLevel="1">
      <c r="A46" s="44">
        <f t="shared" si="5"/>
        <v>0</v>
      </c>
      <c r="B46" s="182">
        <f>Y4</f>
        <v>2032</v>
      </c>
      <c r="C46" s="183">
        <f>+Y14</f>
        <v>0</v>
      </c>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row>
    <row r="47" spans="1:45" ht="12.75" hidden="1" outlineLevel="1">
      <c r="A47" s="44">
        <f t="shared" si="5"/>
        <v>0</v>
      </c>
      <c r="B47" s="182">
        <f>Z4</f>
        <v>2033</v>
      </c>
      <c r="C47" s="183">
        <f>+Z14</f>
        <v>0</v>
      </c>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row>
    <row r="48" spans="1:45" ht="12.75" hidden="1" outlineLevel="1">
      <c r="A48" s="44">
        <f t="shared" si="5"/>
        <v>0</v>
      </c>
      <c r="B48" s="182">
        <f>AA4</f>
        <v>2034</v>
      </c>
      <c r="C48" s="183">
        <f>+AA14</f>
        <v>0</v>
      </c>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row>
    <row r="49" spans="1:45" ht="12.75" hidden="1" outlineLevel="1">
      <c r="A49" s="44">
        <f t="shared" si="5"/>
        <v>0</v>
      </c>
      <c r="B49" s="182">
        <f>AB4</f>
        <v>2035</v>
      </c>
      <c r="C49" s="183">
        <f>+AB14</f>
        <v>0</v>
      </c>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row>
    <row r="50" spans="1:45" ht="12.75" hidden="1" outlineLevel="1">
      <c r="A50" s="44">
        <f t="shared" si="5"/>
        <v>0</v>
      </c>
      <c r="B50" s="182">
        <f>AC4</f>
        <v>2036</v>
      </c>
      <c r="C50" s="183">
        <f>+AC14</f>
        <v>0</v>
      </c>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row>
    <row r="51" spans="1:45" ht="12.75" hidden="1" outlineLevel="1">
      <c r="A51" s="44">
        <f t="shared" si="5"/>
        <v>0</v>
      </c>
      <c r="B51" s="182">
        <f>AD4</f>
        <v>2037</v>
      </c>
      <c r="C51" s="183">
        <f>+AD14</f>
        <v>0</v>
      </c>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row>
    <row r="52" spans="1:45" ht="12.75" hidden="1" outlineLevel="1">
      <c r="A52" s="44">
        <f t="shared" si="5"/>
        <v>0</v>
      </c>
      <c r="B52" s="182">
        <f>AE4</f>
        <v>2038</v>
      </c>
      <c r="C52" s="183">
        <f>+AE14</f>
        <v>0</v>
      </c>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69"/>
      <c r="AE52" s="43"/>
      <c r="AF52" s="43"/>
      <c r="AG52" s="43"/>
      <c r="AH52" s="43"/>
      <c r="AI52" s="43"/>
      <c r="AJ52" s="43"/>
      <c r="AK52" s="43"/>
      <c r="AL52" s="43"/>
      <c r="AM52" s="43"/>
      <c r="AN52" s="43"/>
      <c r="AO52" s="43"/>
      <c r="AP52" s="43"/>
      <c r="AQ52" s="43"/>
      <c r="AR52" s="43"/>
      <c r="AS52" s="43"/>
    </row>
    <row r="53" spans="1:45" ht="12.75" hidden="1" outlineLevel="1">
      <c r="A53" s="44">
        <f t="shared" si="5"/>
        <v>0</v>
      </c>
      <c r="B53" s="182">
        <f>AF4</f>
        <v>2039</v>
      </c>
      <c r="C53" s="183">
        <f>+AF14</f>
        <v>0</v>
      </c>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69"/>
      <c r="AE53" s="69"/>
      <c r="AF53" s="43"/>
      <c r="AG53" s="43"/>
      <c r="AH53" s="43"/>
      <c r="AI53" s="43"/>
      <c r="AJ53" s="43"/>
      <c r="AK53" s="43"/>
      <c r="AL53" s="43"/>
      <c r="AM53" s="43"/>
      <c r="AN53" s="43"/>
      <c r="AO53" s="43"/>
      <c r="AP53" s="43"/>
      <c r="AQ53" s="43"/>
      <c r="AR53" s="43"/>
      <c r="AS53" s="43"/>
    </row>
    <row r="54" spans="1:45" ht="12.75" hidden="1" outlineLevel="1">
      <c r="A54" s="44">
        <f t="shared" si="5"/>
        <v>0</v>
      </c>
      <c r="B54" s="182">
        <f>AG4</f>
        <v>2040</v>
      </c>
      <c r="C54" s="183">
        <f>+AG14</f>
        <v>0</v>
      </c>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69"/>
      <c r="AE54" s="69"/>
      <c r="AF54" s="69"/>
      <c r="AG54" s="43"/>
      <c r="AH54" s="43"/>
      <c r="AI54" s="43"/>
      <c r="AJ54" s="43"/>
      <c r="AK54" s="43"/>
      <c r="AL54" s="43"/>
      <c r="AM54" s="43"/>
      <c r="AN54" s="43"/>
      <c r="AO54" s="43"/>
      <c r="AP54" s="43"/>
      <c r="AQ54" s="43"/>
      <c r="AR54" s="43"/>
      <c r="AS54" s="43"/>
    </row>
    <row r="55" spans="1:45" ht="12.75" hidden="1" outlineLevel="1">
      <c r="A55" s="44">
        <f t="shared" si="5"/>
        <v>0</v>
      </c>
      <c r="B55" s="182">
        <f>AH4</f>
        <v>2041</v>
      </c>
      <c r="C55" s="183">
        <f>+AH14</f>
        <v>0</v>
      </c>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69"/>
      <c r="AE55" s="69"/>
      <c r="AF55" s="69"/>
      <c r="AG55" s="43"/>
      <c r="AH55" s="43"/>
      <c r="AI55" s="43"/>
      <c r="AJ55" s="43"/>
      <c r="AK55" s="43"/>
      <c r="AL55" s="43"/>
      <c r="AM55" s="43"/>
      <c r="AN55" s="43"/>
      <c r="AO55" s="43"/>
      <c r="AP55" s="43"/>
      <c r="AQ55" s="43"/>
      <c r="AR55" s="43"/>
      <c r="AS55" s="43"/>
    </row>
    <row r="56" spans="1:45" ht="12.75" hidden="1" outlineLevel="1">
      <c r="A56" s="44">
        <f t="shared" si="5"/>
        <v>0</v>
      </c>
      <c r="B56" s="182">
        <f>AI4</f>
        <v>2042</v>
      </c>
      <c r="C56" s="183">
        <f>+AI14</f>
        <v>0</v>
      </c>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69"/>
      <c r="AE56" s="69"/>
      <c r="AF56" s="69"/>
      <c r="AG56" s="43"/>
      <c r="AI56" s="43"/>
      <c r="AJ56" s="43"/>
      <c r="AK56" s="43"/>
      <c r="AL56" s="43"/>
      <c r="AM56" s="43"/>
      <c r="AN56" s="43"/>
      <c r="AO56" s="43"/>
      <c r="AP56" s="43"/>
      <c r="AQ56" s="43"/>
      <c r="AR56" s="43"/>
      <c r="AS56" s="43"/>
    </row>
    <row r="57" spans="1:45" ht="12.75" hidden="1" outlineLevel="1">
      <c r="A57" s="44">
        <f t="shared" si="5"/>
        <v>0</v>
      </c>
      <c r="B57" s="182">
        <f>AJ4</f>
        <v>2043</v>
      </c>
      <c r="C57" s="183">
        <f>+AJ14</f>
        <v>0</v>
      </c>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69"/>
      <c r="AE57" s="69"/>
      <c r="AF57" s="69"/>
      <c r="AG57" s="43"/>
      <c r="AJ57" s="43"/>
      <c r="AK57" s="43"/>
      <c r="AL57" s="43"/>
      <c r="AM57" s="43"/>
      <c r="AN57" s="43"/>
      <c r="AO57" s="43"/>
      <c r="AP57" s="43"/>
      <c r="AQ57" s="43"/>
      <c r="AR57" s="43"/>
      <c r="AS57" s="43"/>
    </row>
    <row r="58" spans="1:45" ht="12.75" hidden="1" outlineLevel="1">
      <c r="A58" s="44">
        <f t="shared" si="5"/>
        <v>0</v>
      </c>
      <c r="B58" s="182">
        <f>AK4</f>
        <v>2044</v>
      </c>
      <c r="C58" s="183">
        <f>+AK14</f>
        <v>0</v>
      </c>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69"/>
      <c r="AE58" s="69"/>
      <c r="AF58" s="69"/>
      <c r="AG58" s="43"/>
      <c r="AK58" s="43"/>
      <c r="AL58" s="43"/>
      <c r="AM58" s="43"/>
      <c r="AN58" s="43"/>
      <c r="AO58" s="43"/>
      <c r="AP58" s="43"/>
      <c r="AQ58" s="43"/>
      <c r="AR58" s="43"/>
      <c r="AS58" s="43"/>
    </row>
    <row r="59" spans="1:45" ht="12.75" hidden="1" outlineLevel="1">
      <c r="A59" s="44">
        <f t="shared" si="5"/>
        <v>0</v>
      </c>
      <c r="B59" s="182">
        <f>AL4</f>
        <v>2045</v>
      </c>
      <c r="C59" s="183">
        <f>+AL14</f>
        <v>0</v>
      </c>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69"/>
      <c r="AE59" s="69"/>
      <c r="AF59" s="69"/>
      <c r="AG59" s="43"/>
      <c r="AL59" s="43"/>
      <c r="AM59" s="43"/>
      <c r="AN59" s="43"/>
      <c r="AO59" s="43"/>
      <c r="AP59" s="43"/>
      <c r="AQ59" s="43"/>
      <c r="AR59" s="43"/>
      <c r="AS59" s="43"/>
    </row>
    <row r="60" spans="1:45" ht="12.75" hidden="1" outlineLevel="1">
      <c r="A60" s="44">
        <f t="shared" si="5"/>
        <v>0</v>
      </c>
      <c r="B60" s="182">
        <f>AM4</f>
        <v>2046</v>
      </c>
      <c r="C60" s="183">
        <f>+AM14</f>
        <v>0</v>
      </c>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69"/>
      <c r="AE60" s="69"/>
      <c r="AF60" s="69"/>
      <c r="AG60" s="43"/>
      <c r="AM60" s="43"/>
      <c r="AN60" s="43"/>
      <c r="AO60" s="43"/>
      <c r="AP60" s="43"/>
      <c r="AQ60" s="43"/>
      <c r="AR60" s="43"/>
      <c r="AS60" s="43"/>
    </row>
    <row r="61" spans="1:45" ht="12.75" hidden="1" outlineLevel="1">
      <c r="A61" s="44">
        <f t="shared" si="5"/>
        <v>0</v>
      </c>
      <c r="B61" s="182">
        <f>+AN4</f>
        <v>2047</v>
      </c>
      <c r="C61" s="183">
        <f>AN14</f>
        <v>0</v>
      </c>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69"/>
      <c r="AE61" s="69"/>
      <c r="AF61" s="69"/>
      <c r="AG61" s="43"/>
      <c r="AM61" s="43"/>
      <c r="AN61" s="43"/>
      <c r="AO61" s="43"/>
      <c r="AP61" s="43"/>
      <c r="AQ61" s="43"/>
      <c r="AR61" s="43"/>
      <c r="AS61" s="43"/>
    </row>
    <row r="62" spans="1:45" ht="12.75" hidden="1" outlineLevel="1">
      <c r="A62" s="44">
        <f t="shared" si="5"/>
        <v>0</v>
      </c>
      <c r="B62" s="182">
        <f>AO4</f>
        <v>2048</v>
      </c>
      <c r="C62" s="183">
        <f>AO14</f>
        <v>0</v>
      </c>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69"/>
      <c r="AE62" s="69"/>
      <c r="AF62" s="69"/>
      <c r="AG62" s="43"/>
      <c r="AM62" s="43"/>
      <c r="AO62" s="43"/>
      <c r="AP62" s="43"/>
      <c r="AQ62" s="43"/>
      <c r="AR62" s="43"/>
      <c r="AS62" s="43"/>
    </row>
    <row r="63" spans="1:45" ht="12.75" hidden="1" outlineLevel="1">
      <c r="A63" s="44">
        <f t="shared" si="5"/>
        <v>0</v>
      </c>
      <c r="B63" s="182">
        <f>AP4</f>
        <v>2049</v>
      </c>
      <c r="C63" s="183">
        <f>AP14</f>
        <v>0</v>
      </c>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69"/>
      <c r="AE63" s="69"/>
      <c r="AF63" s="69"/>
      <c r="AG63" s="43"/>
      <c r="AM63" s="43"/>
      <c r="AP63" s="43"/>
      <c r="AQ63" s="43"/>
      <c r="AR63" s="43"/>
      <c r="AS63" s="43"/>
    </row>
    <row r="64" spans="1:45" ht="12.75" hidden="1" outlineLevel="1">
      <c r="A64" s="44">
        <f t="shared" si="5"/>
        <v>0</v>
      </c>
      <c r="B64" s="182">
        <f>AQ4</f>
        <v>2050</v>
      </c>
      <c r="C64" s="183">
        <f>AQ14</f>
        <v>0</v>
      </c>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69"/>
      <c r="AE64" s="69"/>
      <c r="AF64" s="69"/>
      <c r="AG64" s="43"/>
      <c r="AM64" s="43"/>
      <c r="AQ64" s="43"/>
      <c r="AR64" s="43"/>
      <c r="AS64" s="43"/>
    </row>
    <row r="65" spans="1:45" ht="12.75" hidden="1" outlineLevel="1">
      <c r="A65" s="44">
        <f t="shared" si="5"/>
        <v>0</v>
      </c>
      <c r="B65" s="182">
        <f>AR4</f>
        <v>2051</v>
      </c>
      <c r="C65" s="183">
        <f>AR14</f>
        <v>0</v>
      </c>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69"/>
      <c r="AE65" s="69"/>
      <c r="AF65" s="69"/>
      <c r="AG65" s="43"/>
      <c r="AM65" s="43"/>
      <c r="AR65" s="43"/>
      <c r="AS65" s="43"/>
    </row>
    <row r="66" spans="1:45" ht="12.75" hidden="1" outlineLevel="1">
      <c r="A66" s="44">
        <f t="shared" si="5"/>
        <v>0</v>
      </c>
      <c r="B66" s="182">
        <f>AS4</f>
        <v>2052</v>
      </c>
      <c r="C66" s="183">
        <f>AS14</f>
        <v>0</v>
      </c>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69"/>
      <c r="AE66" s="69"/>
      <c r="AF66" s="69"/>
      <c r="AG66" s="43"/>
      <c r="AM66" s="43"/>
      <c r="AS66" s="43"/>
    </row>
    <row r="67" spans="1:39" ht="12.75" collapsed="1">
      <c r="A67" s="44"/>
      <c r="B67" s="182"/>
      <c r="C67" s="28"/>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69"/>
      <c r="AE67" s="69"/>
      <c r="AF67" s="69"/>
      <c r="AG67" s="43"/>
      <c r="AM67" s="43"/>
    </row>
    <row r="68" spans="2:45" ht="12.75">
      <c r="B68" s="182" t="s">
        <v>13</v>
      </c>
      <c r="C68" s="69"/>
      <c r="D68" s="184">
        <f aca="true" t="shared" si="6" ref="D68:AS68">SUM(D25:D67)</f>
        <v>0</v>
      </c>
      <c r="E68" s="184">
        <f t="shared" si="6"/>
        <v>0</v>
      </c>
      <c r="F68" s="184">
        <f t="shared" si="6"/>
        <v>0</v>
      </c>
      <c r="G68" s="184">
        <f t="shared" si="6"/>
        <v>0</v>
      </c>
      <c r="H68" s="184">
        <f t="shared" si="6"/>
        <v>0</v>
      </c>
      <c r="I68" s="184">
        <f t="shared" si="6"/>
        <v>0</v>
      </c>
      <c r="J68" s="184">
        <f t="shared" si="6"/>
        <v>12.368902810672093</v>
      </c>
      <c r="K68" s="184">
        <f t="shared" si="6"/>
        <v>49.47561124268837</v>
      </c>
      <c r="L68" s="184">
        <f t="shared" si="6"/>
        <v>49.47561124268837</v>
      </c>
      <c r="M68" s="184">
        <f t="shared" si="6"/>
        <v>49.47561124268837</v>
      </c>
      <c r="N68" s="184">
        <f t="shared" si="6"/>
        <v>49.47561124268837</v>
      </c>
      <c r="O68" s="184">
        <f t="shared" si="6"/>
        <v>49.47561124268837</v>
      </c>
      <c r="P68" s="184">
        <f t="shared" si="6"/>
        <v>49.47561124268837</v>
      </c>
      <c r="Q68" s="184">
        <f t="shared" si="6"/>
        <v>49.47561124268837</v>
      </c>
      <c r="R68" s="184">
        <f t="shared" si="6"/>
        <v>49.47561124268837</v>
      </c>
      <c r="S68" s="184">
        <f t="shared" si="6"/>
        <v>49.47561124268837</v>
      </c>
      <c r="T68" s="184">
        <f t="shared" si="6"/>
        <v>49.47561124268837</v>
      </c>
      <c r="U68" s="184">
        <f t="shared" si="6"/>
        <v>49.47561124268837</v>
      </c>
      <c r="V68" s="184">
        <f t="shared" si="6"/>
        <v>49.47561124268837</v>
      </c>
      <c r="W68" s="184">
        <f t="shared" si="6"/>
        <v>49.47561124268837</v>
      </c>
      <c r="X68" s="184">
        <f t="shared" si="6"/>
        <v>49.47561124268837</v>
      </c>
      <c r="Y68" s="184">
        <f t="shared" si="6"/>
        <v>49.47561124268837</v>
      </c>
      <c r="Z68" s="184">
        <f t="shared" si="6"/>
        <v>49.47561124268837</v>
      </c>
      <c r="AA68" s="184">
        <f t="shared" si="6"/>
        <v>49.47561124268837</v>
      </c>
      <c r="AB68" s="184">
        <f t="shared" si="6"/>
        <v>49.47561124268837</v>
      </c>
      <c r="AC68" s="184">
        <f t="shared" si="6"/>
        <v>49.47561124268837</v>
      </c>
      <c r="AD68" s="184">
        <f t="shared" si="6"/>
        <v>49.47561124268837</v>
      </c>
      <c r="AE68" s="184">
        <f t="shared" si="6"/>
        <v>49.47561124268837</v>
      </c>
      <c r="AF68" s="184">
        <f t="shared" si="6"/>
        <v>49.47561124268837</v>
      </c>
      <c r="AG68" s="184">
        <f t="shared" si="6"/>
        <v>49.47561124268837</v>
      </c>
      <c r="AH68" s="184">
        <f t="shared" si="6"/>
        <v>49.47561124268837</v>
      </c>
      <c r="AI68" s="184">
        <f t="shared" si="6"/>
        <v>49.47561124268837</v>
      </c>
      <c r="AJ68" s="184">
        <f t="shared" si="6"/>
        <v>49.47561124268837</v>
      </c>
      <c r="AK68" s="184">
        <f t="shared" si="6"/>
        <v>49.47561124268837</v>
      </c>
      <c r="AL68" s="184">
        <f t="shared" si="6"/>
        <v>49.47561124268837</v>
      </c>
      <c r="AM68" s="184">
        <f t="shared" si="6"/>
        <v>49.47561124268837</v>
      </c>
      <c r="AN68" s="184">
        <f t="shared" si="6"/>
        <v>49.47561124268837</v>
      </c>
      <c r="AO68" s="184">
        <f t="shared" si="6"/>
        <v>49.47561124268837</v>
      </c>
      <c r="AP68" s="184">
        <f t="shared" si="6"/>
        <v>49.47561124268837</v>
      </c>
      <c r="AQ68" s="184">
        <f t="shared" si="6"/>
        <v>49.47561124268837</v>
      </c>
      <c r="AR68" s="184">
        <f t="shared" si="6"/>
        <v>49.47561124268837</v>
      </c>
      <c r="AS68" s="184">
        <f t="shared" si="6"/>
        <v>37.106708432016276</v>
      </c>
    </row>
    <row r="70" spans="2:29" ht="12.75">
      <c r="B70" s="182"/>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row>
    <row r="72" spans="2:45" ht="12.75">
      <c r="B72" s="9" t="s">
        <v>15</v>
      </c>
      <c r="D72" s="28">
        <f aca="true" t="shared" si="7" ref="D72:AI72">+D68</f>
        <v>0</v>
      </c>
      <c r="E72" s="28">
        <f t="shared" si="7"/>
        <v>0</v>
      </c>
      <c r="F72" s="28">
        <f t="shared" si="7"/>
        <v>0</v>
      </c>
      <c r="G72" s="28">
        <f t="shared" si="7"/>
        <v>0</v>
      </c>
      <c r="H72" s="28">
        <f t="shared" si="7"/>
        <v>0</v>
      </c>
      <c r="I72" s="28">
        <f t="shared" si="7"/>
        <v>0</v>
      </c>
      <c r="J72" s="28">
        <f t="shared" si="7"/>
        <v>12.368902810672093</v>
      </c>
      <c r="K72" s="28">
        <f t="shared" si="7"/>
        <v>49.47561124268837</v>
      </c>
      <c r="L72" s="28">
        <f t="shared" si="7"/>
        <v>49.47561124268837</v>
      </c>
      <c r="M72" s="28">
        <f t="shared" si="7"/>
        <v>49.47561124268837</v>
      </c>
      <c r="N72" s="28">
        <f t="shared" si="7"/>
        <v>49.47561124268837</v>
      </c>
      <c r="O72" s="28">
        <f t="shared" si="7"/>
        <v>49.47561124268837</v>
      </c>
      <c r="P72" s="28">
        <f t="shared" si="7"/>
        <v>49.47561124268837</v>
      </c>
      <c r="Q72" s="28">
        <f t="shared" si="7"/>
        <v>49.47561124268837</v>
      </c>
      <c r="R72" s="28">
        <f t="shared" si="7"/>
        <v>49.47561124268837</v>
      </c>
      <c r="S72" s="28">
        <f t="shared" si="7"/>
        <v>49.47561124268837</v>
      </c>
      <c r="T72" s="28">
        <f t="shared" si="7"/>
        <v>49.47561124268837</v>
      </c>
      <c r="U72" s="28">
        <f t="shared" si="7"/>
        <v>49.47561124268837</v>
      </c>
      <c r="V72" s="28">
        <f t="shared" si="7"/>
        <v>49.47561124268837</v>
      </c>
      <c r="W72" s="28">
        <f t="shared" si="7"/>
        <v>49.47561124268837</v>
      </c>
      <c r="X72" s="28">
        <f t="shared" si="7"/>
        <v>49.47561124268837</v>
      </c>
      <c r="Y72" s="28">
        <f t="shared" si="7"/>
        <v>49.47561124268837</v>
      </c>
      <c r="Z72" s="28">
        <f t="shared" si="7"/>
        <v>49.47561124268837</v>
      </c>
      <c r="AA72" s="28">
        <f t="shared" si="7"/>
        <v>49.47561124268837</v>
      </c>
      <c r="AB72" s="28">
        <f t="shared" si="7"/>
        <v>49.47561124268837</v>
      </c>
      <c r="AC72" s="28">
        <f t="shared" si="7"/>
        <v>49.47561124268837</v>
      </c>
      <c r="AD72" s="28">
        <f t="shared" si="7"/>
        <v>49.47561124268837</v>
      </c>
      <c r="AE72" s="28">
        <f t="shared" si="7"/>
        <v>49.47561124268837</v>
      </c>
      <c r="AF72" s="28">
        <f t="shared" si="7"/>
        <v>49.47561124268837</v>
      </c>
      <c r="AG72" s="28">
        <f t="shared" si="7"/>
        <v>49.47561124268837</v>
      </c>
      <c r="AH72" s="28">
        <f t="shared" si="7"/>
        <v>49.47561124268837</v>
      </c>
      <c r="AI72" s="28">
        <f t="shared" si="7"/>
        <v>49.47561124268837</v>
      </c>
      <c r="AJ72" s="28">
        <f aca="true" t="shared" si="8" ref="AJ72:AS72">+AJ68</f>
        <v>49.47561124268837</v>
      </c>
      <c r="AK72" s="28">
        <f t="shared" si="8"/>
        <v>49.47561124268837</v>
      </c>
      <c r="AL72" s="28">
        <f t="shared" si="8"/>
        <v>49.47561124268837</v>
      </c>
      <c r="AM72" s="28">
        <f t="shared" si="8"/>
        <v>49.47561124268837</v>
      </c>
      <c r="AN72" s="28">
        <f t="shared" si="8"/>
        <v>49.47561124268837</v>
      </c>
      <c r="AO72" s="28">
        <f t="shared" si="8"/>
        <v>49.47561124268837</v>
      </c>
      <c r="AP72" s="28">
        <f t="shared" si="8"/>
        <v>49.47561124268837</v>
      </c>
      <c r="AQ72" s="28">
        <f t="shared" si="8"/>
        <v>49.47561124268837</v>
      </c>
      <c r="AR72" s="28">
        <f t="shared" si="8"/>
        <v>49.47561124268837</v>
      </c>
      <c r="AS72" s="28">
        <f t="shared" si="8"/>
        <v>37.106708432016276</v>
      </c>
    </row>
    <row r="74" spans="2:45" ht="12.75">
      <c r="B74" s="9" t="s">
        <v>16</v>
      </c>
      <c r="D74" s="44">
        <f>+SUM($D72:D72)</f>
        <v>0</v>
      </c>
      <c r="E74" s="28">
        <f>+SUM($D72:E72)</f>
        <v>0</v>
      </c>
      <c r="F74" s="28">
        <f>+SUM($D72:F72)</f>
        <v>0</v>
      </c>
      <c r="G74" s="28">
        <f>+SUM($D72:G72)</f>
        <v>0</v>
      </c>
      <c r="H74" s="28">
        <f>+SUM($D72:H72)</f>
        <v>0</v>
      </c>
      <c r="I74" s="28">
        <f>+SUM($D72:I72)</f>
        <v>0</v>
      </c>
      <c r="J74" s="28">
        <f>+SUM($D72:J72)</f>
        <v>12.368902810672093</v>
      </c>
      <c r="K74" s="28">
        <f>+SUM($D72:K72)</f>
        <v>61.84451405336047</v>
      </c>
      <c r="L74" s="28">
        <f>+SUM($D72:L72)</f>
        <v>111.32012529604884</v>
      </c>
      <c r="M74" s="28">
        <f>+SUM($D72:M72)</f>
        <v>160.79573653873723</v>
      </c>
      <c r="N74" s="28">
        <f>+SUM($D72:N72)</f>
        <v>210.27134778142562</v>
      </c>
      <c r="O74" s="28">
        <f>+SUM($D72:O72)</f>
        <v>259.746959024114</v>
      </c>
      <c r="P74" s="28">
        <f>+SUM($D72:P72)</f>
        <v>309.2225702668024</v>
      </c>
      <c r="Q74" s="28">
        <f>+SUM($D72:Q72)</f>
        <v>358.6981815094908</v>
      </c>
      <c r="R74" s="28">
        <f>+SUM($D72:R72)</f>
        <v>408.17379275217917</v>
      </c>
      <c r="S74" s="28">
        <f>+SUM($D72:S72)</f>
        <v>457.64940399486755</v>
      </c>
      <c r="T74" s="28">
        <f>+SUM($D72:T72)</f>
        <v>507.12501523755594</v>
      </c>
      <c r="U74" s="28">
        <f>+SUM($D72:U72)</f>
        <v>556.6006264802443</v>
      </c>
      <c r="V74" s="28">
        <f>+SUM($D72:V72)</f>
        <v>606.0762377229327</v>
      </c>
      <c r="W74" s="28">
        <f>+SUM($D72:W72)</f>
        <v>655.551848965621</v>
      </c>
      <c r="X74" s="28">
        <f>+SUM($D72:X72)</f>
        <v>705.0274602083094</v>
      </c>
      <c r="Y74" s="28">
        <f>+SUM($D72:Y72)</f>
        <v>754.5030714509978</v>
      </c>
      <c r="Z74" s="28">
        <f>+SUM($D72:Z72)</f>
        <v>803.9786826936862</v>
      </c>
      <c r="AA74" s="28">
        <f>+SUM($D72:AA72)</f>
        <v>853.4542939363746</v>
      </c>
      <c r="AB74" s="28">
        <f>+SUM($D72:AB72)</f>
        <v>902.929905179063</v>
      </c>
      <c r="AC74" s="28">
        <f>+SUM($D72:AC72)</f>
        <v>952.4055164217514</v>
      </c>
      <c r="AD74" s="28">
        <f>+SUM($D72:AD72)</f>
        <v>1001.8811276644398</v>
      </c>
      <c r="AE74" s="28">
        <f>+SUM($D72:AE72)</f>
        <v>1051.3567389071281</v>
      </c>
      <c r="AF74" s="28">
        <f>+SUM($D72:AF72)</f>
        <v>1100.8323501498164</v>
      </c>
      <c r="AG74" s="28">
        <f>+SUM($D72:AG72)</f>
        <v>1150.3079613925047</v>
      </c>
      <c r="AH74" s="28">
        <f>+SUM($D72:AH72)</f>
        <v>1199.783572635193</v>
      </c>
      <c r="AI74" s="28">
        <f>+SUM($D72:AI72)</f>
        <v>1249.2591838778812</v>
      </c>
      <c r="AJ74" s="28">
        <f>+SUM($D72:AJ72)</f>
        <v>1298.7347951205695</v>
      </c>
      <c r="AK74" s="28">
        <f>+SUM($D72:AK72)</f>
        <v>1348.2104063632578</v>
      </c>
      <c r="AL74" s="28">
        <f>+SUM($D72:AL72)</f>
        <v>1397.686017605946</v>
      </c>
      <c r="AM74" s="28">
        <f>+SUM($D72:AM72)</f>
        <v>1447.1616288486343</v>
      </c>
      <c r="AN74" s="28">
        <f>+SUM($D72:AN72)</f>
        <v>1496.6372400913226</v>
      </c>
      <c r="AO74" s="28">
        <f>+SUM($D72:AO72)</f>
        <v>1546.1128513340109</v>
      </c>
      <c r="AP74" s="28">
        <f>+SUM($D72:AP72)</f>
        <v>1595.5884625766992</v>
      </c>
      <c r="AQ74" s="28">
        <f>+SUM($D72:AQ72)</f>
        <v>1645.0640738193874</v>
      </c>
      <c r="AR74" s="28">
        <f>+SUM($D72:AR72)</f>
        <v>1694.5396850620757</v>
      </c>
      <c r="AS74" s="28">
        <f>+SUM($D72:AS72)</f>
        <v>1731.646393494092</v>
      </c>
    </row>
    <row r="75" spans="4:45" ht="12.75">
      <c r="D75" s="44"/>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row>
    <row r="76" spans="2:45" ht="12.75">
      <c r="B76" s="9" t="s">
        <v>178</v>
      </c>
      <c r="D76" s="44"/>
      <c r="E76" s="44"/>
      <c r="F76" s="44"/>
      <c r="G76" s="44"/>
      <c r="H76" s="44"/>
      <c r="I76" s="44"/>
      <c r="J76" s="44"/>
      <c r="K76" s="44"/>
      <c r="L76" s="44"/>
      <c r="M76" s="44"/>
      <c r="N76" s="44"/>
      <c r="O76" s="44">
        <f>IF('II. Financials - Project'!O96&lt;12,'VIII. Depreciation Schedule'!O18-'VIII. Depreciation Schedule'!O74,0)</f>
        <v>0</v>
      </c>
      <c r="P76" s="44">
        <f>IF('II. Financials - Project'!P96&lt;12,'VIII. Depreciation Schedule'!P18-'VIII. Depreciation Schedule'!P74,0)</f>
        <v>0</v>
      </c>
      <c r="Q76" s="44">
        <f>IF('II. Financials - Project'!Q96&lt;12,'VIII. Depreciation Schedule'!Q18-'VIII. Depreciation Schedule'!Q74,0)</f>
        <v>0</v>
      </c>
      <c r="R76" s="44">
        <f>IF('II. Financials - Project'!R96&lt;12,'VIII. Depreciation Schedule'!R18-'VIII. Depreciation Schedule'!R74,0)</f>
        <v>0</v>
      </c>
      <c r="S76" s="44">
        <f>IF('II. Financials - Project'!S96&lt;12,'VIII. Depreciation Schedule'!S18-'VIII. Depreciation Schedule'!S74,0)</f>
        <v>0</v>
      </c>
      <c r="T76" s="44">
        <f>IF('II. Financials - Project'!T96&lt;12,'VIII. Depreciation Schedule'!T18-'VIII. Depreciation Schedule'!T74,0)</f>
        <v>0</v>
      </c>
      <c r="U76" s="44">
        <f>IF('II. Financials - Project'!U96&lt;12,'VIII. Depreciation Schedule'!U18-'VIII. Depreciation Schedule'!U74,0)</f>
        <v>0</v>
      </c>
      <c r="V76" s="44">
        <f>IF('II. Financials - Project'!V96&lt;12,'VIII. Depreciation Schedule'!V18-'VIII. Depreciation Schedule'!V74,0)</f>
        <v>0</v>
      </c>
      <c r="W76" s="44">
        <f>IF('II. Financials - Project'!W96&lt;12,'VIII. Depreciation Schedule'!W18-'VIII. Depreciation Schedule'!W74,0)</f>
        <v>0</v>
      </c>
      <c r="X76" s="44">
        <f>IF('II. Financials - Project'!X96&lt;12,'VIII. Depreciation Schedule'!X18-'VIII. Depreciation Schedule'!X74,0)</f>
        <v>0</v>
      </c>
      <c r="Y76" s="44">
        <f>IF('II. Financials - Project'!Y96&lt;12,'VIII. Depreciation Schedule'!Y18-'VIII. Depreciation Schedule'!Y74,0)</f>
        <v>0</v>
      </c>
      <c r="Z76" s="44">
        <f>IF('II. Financials - Project'!Z96&lt;12,'VIII. Depreciation Schedule'!Z18-'VIII. Depreciation Schedule'!Z74,0)</f>
        <v>0</v>
      </c>
      <c r="AA76" s="44">
        <f>IF('II. Financials - Project'!AA96&lt;12,'VIII. Depreciation Schedule'!AA18-'VIII. Depreciation Schedule'!AA74,0)</f>
        <v>0</v>
      </c>
      <c r="AB76" s="44">
        <f>IF('II. Financials - Project'!AB96&lt;12,'VIII. Depreciation Schedule'!AB18-'VIII. Depreciation Schedule'!AB74,0)</f>
        <v>0</v>
      </c>
      <c r="AC76" s="44">
        <f>IF('II. Financials - Project'!AC96&lt;12,'VIII. Depreciation Schedule'!AC18-'VIII. Depreciation Schedule'!AC74,0)</f>
        <v>0</v>
      </c>
      <c r="AD76" s="44">
        <f>IF('II. Financials - Project'!AD96&lt;12,'VIII. Depreciation Schedule'!AD18-'VIII. Depreciation Schedule'!AD74,0)</f>
        <v>0</v>
      </c>
      <c r="AE76" s="44">
        <f>IF('II. Financials - Project'!AE96&lt;12,'VIII. Depreciation Schedule'!AE18-'VIII. Depreciation Schedule'!AE74,0)</f>
        <v>0</v>
      </c>
      <c r="AF76" s="44">
        <f>IF('II. Financials - Project'!AF96&lt;12,'VIII. Depreciation Schedule'!AF18-'VIII. Depreciation Schedule'!AF74,0)</f>
        <v>0</v>
      </c>
      <c r="AG76" s="44">
        <f>IF('II. Financials - Project'!AG96&lt;12,'VIII. Depreciation Schedule'!AG18-'VIII. Depreciation Schedule'!AG74,0)</f>
        <v>0</v>
      </c>
      <c r="AH76" s="44">
        <f>IF('II. Financials - Project'!AH96&lt;12,'VIII. Depreciation Schedule'!AH18-'VIII. Depreciation Schedule'!AH74,0)</f>
        <v>0</v>
      </c>
      <c r="AI76" s="44">
        <f>IF('II. Financials - Project'!AI96&lt;12,'VIII. Depreciation Schedule'!AI18-'VIII. Depreciation Schedule'!AI74,0)</f>
        <v>0</v>
      </c>
      <c r="AJ76" s="44">
        <f>IF('II. Financials - Project'!AJ96&lt;12,'VIII. Depreciation Schedule'!AJ18-'VIII. Depreciation Schedule'!AJ74,0)</f>
        <v>0</v>
      </c>
      <c r="AK76" s="44">
        <f>IF('II. Financials - Project'!AK96&lt;12,'VIII. Depreciation Schedule'!AK18-'VIII. Depreciation Schedule'!AK74,0)</f>
        <v>0</v>
      </c>
      <c r="AL76" s="44">
        <f>IF('II. Financials - Project'!AL96&lt;12,'VIII. Depreciation Schedule'!AL18-'VIII. Depreciation Schedule'!AL74,0)</f>
        <v>0</v>
      </c>
      <c r="AM76" s="44">
        <f>IF('II. Financials - Project'!AM96&lt;12,'VIII. Depreciation Schedule'!AM18-'VIII. Depreciation Schedule'!AM74,0)</f>
        <v>0</v>
      </c>
      <c r="AN76" s="44">
        <f>IF('II. Financials - Project'!AN96&lt;12,'VIII. Depreciation Schedule'!AN18-'VIII. Depreciation Schedule'!AN74,0)</f>
        <v>0</v>
      </c>
      <c r="AO76" s="44">
        <f>IF('II. Financials - Project'!AO96&lt;12,'VIII. Depreciation Schedule'!AO18-'VIII. Depreciation Schedule'!AO74,0)</f>
        <v>0</v>
      </c>
      <c r="AP76" s="44">
        <f>IF('II. Financials - Project'!AP96&lt;12,'VIII. Depreciation Schedule'!AP18-'VIII. Depreciation Schedule'!AP74,0)</f>
        <v>0</v>
      </c>
      <c r="AQ76" s="44">
        <f>IF('II. Financials - Project'!AQ96&lt;12,'VIII. Depreciation Schedule'!AQ18-'VIII. Depreciation Schedule'!AQ74,0)</f>
        <v>0</v>
      </c>
      <c r="AR76" s="44">
        <f>IF('II. Financials - Project'!AR96&lt;12,'VIII. Depreciation Schedule'!AR18-'VIII. Depreciation Schedule'!AR74,0)</f>
        <v>0</v>
      </c>
      <c r="AS76" s="44">
        <f>IF('II. Financials - Project'!AS96&lt;12,'VIII. Depreciation Schedule'!AS18-'VIII. Depreciation Schedule'!AS74,0)</f>
        <v>12.206547155200951</v>
      </c>
    </row>
    <row r="78" spans="2:45" ht="13.5" thickBot="1">
      <c r="B78" s="9" t="s">
        <v>17</v>
      </c>
      <c r="D78" s="154">
        <f>+$C$11+SUM($D16:D16)-D74-D76</f>
        <v>0</v>
      </c>
      <c r="E78" s="154">
        <f>+$C$11+SUM($D16:E16)-E74-E76</f>
        <v>0</v>
      </c>
      <c r="F78" s="154">
        <f>+$C$11+SUM($D16:F16)-F74-F76</f>
        <v>0</v>
      </c>
      <c r="G78" s="154">
        <f>+$C$11+SUM($D16:G16)-G74-G76</f>
        <v>0</v>
      </c>
      <c r="H78" s="154">
        <f>+$C$11+SUM($D16:H16)-H74-H76</f>
        <v>0</v>
      </c>
      <c r="I78" s="154">
        <f>+$C$11+SUM($D16:I16)-I74-I76</f>
        <v>0</v>
      </c>
      <c r="J78" s="154">
        <f>+$C$11+SUM($D16:J16)-J74-J76</f>
        <v>1731.484037838621</v>
      </c>
      <c r="K78" s="154">
        <f>+$C$11+SUM($D16:K16)-K74-K76</f>
        <v>1682.0084265959326</v>
      </c>
      <c r="L78" s="154">
        <f>+$C$11+SUM($D16:L16)-L74-L76</f>
        <v>1632.5328153532441</v>
      </c>
      <c r="M78" s="154">
        <f>+$C$11+SUM($D16:M16)-M74-M76</f>
        <v>1583.0572041105559</v>
      </c>
      <c r="N78" s="154">
        <f>+$C$11+SUM($D16:N16)-N74-N76</f>
        <v>1533.5815928678674</v>
      </c>
      <c r="O78" s="154">
        <f>+$C$11+SUM($D16:O16)-O74-O76</f>
        <v>1484.105981625179</v>
      </c>
      <c r="P78" s="154">
        <f>+$C$11+SUM($D16:P16)-P74-P76</f>
        <v>1434.6303703824906</v>
      </c>
      <c r="Q78" s="154">
        <f>+$C$11+SUM($D16:Q16)-Q74-Q76</f>
        <v>1385.1547591398023</v>
      </c>
      <c r="R78" s="154">
        <f>+$C$11+SUM($D16:R16)-R74-R76</f>
        <v>1335.6791478971138</v>
      </c>
      <c r="S78" s="154">
        <f>+$C$11+SUM($D16:S16)-S74-S76</f>
        <v>1286.2035366544255</v>
      </c>
      <c r="T78" s="154">
        <f>+$C$11+SUM($D16:T16)-T74-T76</f>
        <v>1236.727925411737</v>
      </c>
      <c r="U78" s="154">
        <f>+$C$11+SUM($D16:U16)-U74-U76</f>
        <v>1187.2523141690488</v>
      </c>
      <c r="V78" s="154">
        <f>+$C$11+SUM($D16:V16)-V74-V76</f>
        <v>1137.7767029263605</v>
      </c>
      <c r="W78" s="154">
        <f>+$C$11+SUM($D16:W16)-W74-W76</f>
        <v>1088.301091683672</v>
      </c>
      <c r="X78" s="154">
        <f>+$C$11+SUM($D16:X16)-X74-X76</f>
        <v>1038.8254804409835</v>
      </c>
      <c r="Y78" s="154">
        <f>+$C$11+SUM($D16:Y16)-Y74-Y76</f>
        <v>989.3498691982952</v>
      </c>
      <c r="Z78" s="154">
        <f>+$C$11+SUM($D16:Z16)-Z74-Z76</f>
        <v>939.8742579556068</v>
      </c>
      <c r="AA78" s="154">
        <f>+$C$11+SUM($D16:AA16)-AA74-AA76</f>
        <v>890.3986467129184</v>
      </c>
      <c r="AB78" s="154">
        <f>+$C$11+SUM($D16:AB16)-AB74-AB76</f>
        <v>840.92303547023</v>
      </c>
      <c r="AC78" s="154">
        <f>+$C$11+SUM($D16:AC16)-AC74-AC76</f>
        <v>791.4474242275417</v>
      </c>
      <c r="AD78" s="154">
        <f>+$C$11+SUM($D16:AD16)-AD74-AD76</f>
        <v>741.9718129848533</v>
      </c>
      <c r="AE78" s="154">
        <f>+$C$11+SUM($D16:AE16)-AE74-AE76</f>
        <v>692.4962017421649</v>
      </c>
      <c r="AF78" s="154">
        <f>+$C$11+SUM($D16:AF16)-AF74-AF76</f>
        <v>643.0205904994766</v>
      </c>
      <c r="AG78" s="154">
        <f>+$C$11+SUM($D16:AG16)-AG74-AG76</f>
        <v>593.5449792567883</v>
      </c>
      <c r="AH78" s="154">
        <f>+$C$11+SUM($D16:AH16)-AH74-AH76</f>
        <v>544.0693680141001</v>
      </c>
      <c r="AI78" s="154">
        <f>+$C$11+SUM($D16:AI16)-AI74-AI76</f>
        <v>494.5937567714118</v>
      </c>
      <c r="AJ78" s="154">
        <f>+$C$11+SUM($D16:AJ16)-AJ74-AJ76</f>
        <v>445.1181455287235</v>
      </c>
      <c r="AK78" s="154">
        <f>+$C$11+SUM($D16:AK16)-AK74-AK76</f>
        <v>395.64253428603524</v>
      </c>
      <c r="AL78" s="154">
        <f>+$C$11+SUM($D16:AL16)-AL74-AL76</f>
        <v>346.16692304334697</v>
      </c>
      <c r="AM78" s="154">
        <f>+$C$11+SUM($D16:AM16)-AM74-AM76</f>
        <v>296.6913118006587</v>
      </c>
      <c r="AN78" s="154">
        <f>+$C$11+SUM($D16:AN16)-AN74-AN76</f>
        <v>247.21570055797042</v>
      </c>
      <c r="AO78" s="154">
        <f>+$C$11+SUM($D16:AO16)-AO74-AO76</f>
        <v>197.74008931528215</v>
      </c>
      <c r="AP78" s="154">
        <f>+$C$11+SUM($D16:AP16)-AP74-AP76</f>
        <v>148.26447807259387</v>
      </c>
      <c r="AQ78" s="154">
        <f>+$C$11+SUM($D16:AQ16)-AQ74-AQ76</f>
        <v>98.7888668299056</v>
      </c>
      <c r="AR78" s="154">
        <f>+$C$11+SUM($D16:AR16)-AR74-AR76</f>
        <v>49.31325558721733</v>
      </c>
      <c r="AS78" s="154">
        <f>+$C$11+SUM($D16:AS16)-AS74-AS76</f>
        <v>0</v>
      </c>
    </row>
    <row r="79" ht="13.5" thickTop="1"/>
    <row r="82" spans="1:45" ht="12.75">
      <c r="A82" s="11" t="s">
        <v>69</v>
      </c>
      <c r="D82" s="41">
        <f aca="true" t="shared" si="9" ref="D82:AS82">+D4</f>
        <v>2011</v>
      </c>
      <c r="E82" s="41">
        <f t="shared" si="9"/>
        <v>2012</v>
      </c>
      <c r="F82" s="41">
        <f t="shared" si="9"/>
        <v>2013</v>
      </c>
      <c r="G82" s="41">
        <f t="shared" si="9"/>
        <v>2014</v>
      </c>
      <c r="H82" s="41">
        <f t="shared" si="9"/>
        <v>2015</v>
      </c>
      <c r="I82" s="41">
        <f t="shared" si="9"/>
        <v>2016</v>
      </c>
      <c r="J82" s="41">
        <f t="shared" si="9"/>
        <v>2017</v>
      </c>
      <c r="K82" s="41">
        <f t="shared" si="9"/>
        <v>2018</v>
      </c>
      <c r="L82" s="41">
        <f t="shared" si="9"/>
        <v>2019</v>
      </c>
      <c r="M82" s="41">
        <f t="shared" si="9"/>
        <v>2020</v>
      </c>
      <c r="N82" s="41">
        <f t="shared" si="9"/>
        <v>2021</v>
      </c>
      <c r="O82" s="41">
        <f t="shared" si="9"/>
        <v>2022</v>
      </c>
      <c r="P82" s="41">
        <f t="shared" si="9"/>
        <v>2023</v>
      </c>
      <c r="Q82" s="41">
        <f t="shared" si="9"/>
        <v>2024</v>
      </c>
      <c r="R82" s="41">
        <f t="shared" si="9"/>
        <v>2025</v>
      </c>
      <c r="S82" s="41">
        <f t="shared" si="9"/>
        <v>2026</v>
      </c>
      <c r="T82" s="41">
        <f t="shared" si="9"/>
        <v>2027</v>
      </c>
      <c r="U82" s="41">
        <f t="shared" si="9"/>
        <v>2028</v>
      </c>
      <c r="V82" s="41">
        <f t="shared" si="9"/>
        <v>2029</v>
      </c>
      <c r="W82" s="41">
        <f t="shared" si="9"/>
        <v>2030</v>
      </c>
      <c r="X82" s="41">
        <f t="shared" si="9"/>
        <v>2031</v>
      </c>
      <c r="Y82" s="41">
        <f t="shared" si="9"/>
        <v>2032</v>
      </c>
      <c r="Z82" s="41">
        <f t="shared" si="9"/>
        <v>2033</v>
      </c>
      <c r="AA82" s="41">
        <f t="shared" si="9"/>
        <v>2034</v>
      </c>
      <c r="AB82" s="41">
        <f t="shared" si="9"/>
        <v>2035</v>
      </c>
      <c r="AC82" s="41">
        <f t="shared" si="9"/>
        <v>2036</v>
      </c>
      <c r="AD82" s="41">
        <f t="shared" si="9"/>
        <v>2037</v>
      </c>
      <c r="AE82" s="41">
        <f t="shared" si="9"/>
        <v>2038</v>
      </c>
      <c r="AF82" s="41">
        <f t="shared" si="9"/>
        <v>2039</v>
      </c>
      <c r="AG82" s="41">
        <f t="shared" si="9"/>
        <v>2040</v>
      </c>
      <c r="AH82" s="41">
        <f t="shared" si="9"/>
        <v>2041</v>
      </c>
      <c r="AI82" s="41">
        <f t="shared" si="9"/>
        <v>2042</v>
      </c>
      <c r="AJ82" s="41">
        <f t="shared" si="9"/>
        <v>2043</v>
      </c>
      <c r="AK82" s="41">
        <f t="shared" si="9"/>
        <v>2044</v>
      </c>
      <c r="AL82" s="41">
        <f t="shared" si="9"/>
        <v>2045</v>
      </c>
      <c r="AM82" s="41">
        <f t="shared" si="9"/>
        <v>2046</v>
      </c>
      <c r="AN82" s="41">
        <f t="shared" si="9"/>
        <v>2047</v>
      </c>
      <c r="AO82" s="41">
        <f t="shared" si="9"/>
        <v>2048</v>
      </c>
      <c r="AP82" s="41">
        <f t="shared" si="9"/>
        <v>2049</v>
      </c>
      <c r="AQ82" s="41">
        <f t="shared" si="9"/>
        <v>2050</v>
      </c>
      <c r="AR82" s="41">
        <f t="shared" si="9"/>
        <v>2051</v>
      </c>
      <c r="AS82" s="41">
        <f t="shared" si="9"/>
        <v>2052</v>
      </c>
    </row>
    <row r="83" spans="2:45" ht="12.75">
      <c r="B83" s="9" t="s">
        <v>11</v>
      </c>
      <c r="D83" s="29">
        <f>'IV. Capital Costs Schedule'!F78</f>
        <v>10.498954895833334</v>
      </c>
      <c r="E83" s="29">
        <f>'IV. Capital Costs Schedule'!F79</f>
        <v>17.77546819022727</v>
      </c>
      <c r="F83" s="29">
        <f>'IV. Capital Costs Schedule'!F80</f>
        <v>103.69612906870168</v>
      </c>
      <c r="G83" s="29">
        <f>'IV. Capital Costs Schedule'!F81</f>
        <v>362.999160595676</v>
      </c>
      <c r="H83" s="29">
        <f>'IV. Capital Costs Schedule'!F82</f>
        <v>484.9532639988105</v>
      </c>
      <c r="I83" s="29">
        <f>'IV. Capital Costs Schedule'!F83</f>
        <v>674.2395502660415</v>
      </c>
      <c r="J83" s="29">
        <f>'IV. Capital Costs Schedule'!F84</f>
        <v>89.69041363400275</v>
      </c>
      <c r="K83" s="29">
        <f>'IV. Capital Costs Schedule'!F85</f>
        <v>0</v>
      </c>
      <c r="L83" s="29">
        <f>'IV. Capital Costs Schedule'!F86</f>
        <v>0</v>
      </c>
      <c r="M83" s="29">
        <f>'IV. Capital Costs Schedule'!F87</f>
        <v>0</v>
      </c>
      <c r="N83" s="29">
        <f>'IV. Capital Costs Schedule'!F88</f>
        <v>0</v>
      </c>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row>
    <row r="84" spans="2:45" ht="12.75">
      <c r="B84" s="9" t="s">
        <v>70</v>
      </c>
      <c r="D84" s="29">
        <f aca="true" t="shared" si="10" ref="D84:AS84">-D14</f>
        <v>0</v>
      </c>
      <c r="E84" s="29">
        <f t="shared" si="10"/>
        <v>0</v>
      </c>
      <c r="F84" s="29">
        <f t="shared" si="10"/>
        <v>0</v>
      </c>
      <c r="G84" s="29">
        <f t="shared" si="10"/>
        <v>0</v>
      </c>
      <c r="H84" s="29">
        <f t="shared" si="10"/>
        <v>0</v>
      </c>
      <c r="I84" s="29">
        <f t="shared" si="10"/>
        <v>0</v>
      </c>
      <c r="J84" s="29">
        <f t="shared" si="10"/>
        <v>-1743.852940649293</v>
      </c>
      <c r="K84" s="29">
        <f t="shared" si="10"/>
        <v>0</v>
      </c>
      <c r="L84" s="29">
        <f t="shared" si="10"/>
        <v>0</v>
      </c>
      <c r="M84" s="29">
        <f t="shared" si="10"/>
        <v>0</v>
      </c>
      <c r="N84" s="29">
        <f t="shared" si="10"/>
        <v>0</v>
      </c>
      <c r="O84" s="29">
        <f t="shared" si="10"/>
        <v>0</v>
      </c>
      <c r="P84" s="29">
        <f t="shared" si="10"/>
        <v>0</v>
      </c>
      <c r="Q84" s="29">
        <f t="shared" si="10"/>
        <v>0</v>
      </c>
      <c r="R84" s="29">
        <f t="shared" si="10"/>
        <v>0</v>
      </c>
      <c r="S84" s="29">
        <f t="shared" si="10"/>
        <v>0</v>
      </c>
      <c r="T84" s="29">
        <f t="shared" si="10"/>
        <v>0</v>
      </c>
      <c r="U84" s="29">
        <f t="shared" si="10"/>
        <v>0</v>
      </c>
      <c r="V84" s="29">
        <f t="shared" si="10"/>
        <v>0</v>
      </c>
      <c r="W84" s="29">
        <f t="shared" si="10"/>
        <v>0</v>
      </c>
      <c r="X84" s="29">
        <f t="shared" si="10"/>
        <v>0</v>
      </c>
      <c r="Y84" s="29">
        <f t="shared" si="10"/>
        <v>0</v>
      </c>
      <c r="Z84" s="29">
        <f t="shared" si="10"/>
        <v>0</v>
      </c>
      <c r="AA84" s="29">
        <f t="shared" si="10"/>
        <v>0</v>
      </c>
      <c r="AB84" s="29">
        <f t="shared" si="10"/>
        <v>0</v>
      </c>
      <c r="AC84" s="29">
        <f t="shared" si="10"/>
        <v>0</v>
      </c>
      <c r="AD84" s="29">
        <f t="shared" si="10"/>
        <v>0</v>
      </c>
      <c r="AE84" s="29">
        <f t="shared" si="10"/>
        <v>0</v>
      </c>
      <c r="AF84" s="29">
        <f t="shared" si="10"/>
        <v>0</v>
      </c>
      <c r="AG84" s="29">
        <f t="shared" si="10"/>
        <v>0</v>
      </c>
      <c r="AH84" s="29">
        <f t="shared" si="10"/>
        <v>0</v>
      </c>
      <c r="AI84" s="29">
        <f t="shared" si="10"/>
        <v>0</v>
      </c>
      <c r="AJ84" s="29">
        <f t="shared" si="10"/>
        <v>0</v>
      </c>
      <c r="AK84" s="29">
        <f t="shared" si="10"/>
        <v>0</v>
      </c>
      <c r="AL84" s="29">
        <f t="shared" si="10"/>
        <v>0</v>
      </c>
      <c r="AM84" s="29">
        <f t="shared" si="10"/>
        <v>0</v>
      </c>
      <c r="AN84" s="29">
        <f t="shared" si="10"/>
        <v>0</v>
      </c>
      <c r="AO84" s="29">
        <f t="shared" si="10"/>
        <v>0</v>
      </c>
      <c r="AP84" s="29">
        <f t="shared" si="10"/>
        <v>0</v>
      </c>
      <c r="AQ84" s="29">
        <f t="shared" si="10"/>
        <v>0</v>
      </c>
      <c r="AR84" s="29">
        <f t="shared" si="10"/>
        <v>0</v>
      </c>
      <c r="AS84" s="29">
        <f t="shared" si="10"/>
        <v>0</v>
      </c>
    </row>
    <row r="85" spans="2:45" ht="13.5" thickBot="1">
      <c r="B85" s="9" t="s">
        <v>71</v>
      </c>
      <c r="D85" s="132">
        <f>SUM(D83:D84)</f>
        <v>10.498954895833334</v>
      </c>
      <c r="E85" s="132">
        <f>+D85+E83+E84</f>
        <v>28.2744230860606</v>
      </c>
      <c r="F85" s="132">
        <f aca="true" t="shared" si="11" ref="F85:AM85">+E85+F83+F84</f>
        <v>131.9705521547623</v>
      </c>
      <c r="G85" s="132">
        <f t="shared" si="11"/>
        <v>494.9697127504383</v>
      </c>
      <c r="H85" s="132">
        <f t="shared" si="11"/>
        <v>979.9229767492488</v>
      </c>
      <c r="I85" s="132">
        <f t="shared" si="11"/>
        <v>1654.1625270152904</v>
      </c>
      <c r="J85" s="132">
        <f t="shared" si="11"/>
        <v>0</v>
      </c>
      <c r="K85" s="132">
        <f t="shared" si="11"/>
        <v>0</v>
      </c>
      <c r="L85" s="132">
        <f t="shared" si="11"/>
        <v>0</v>
      </c>
      <c r="M85" s="132">
        <f t="shared" si="11"/>
        <v>0</v>
      </c>
      <c r="N85" s="132">
        <f t="shared" si="11"/>
        <v>0</v>
      </c>
      <c r="O85" s="132">
        <f t="shared" si="11"/>
        <v>0</v>
      </c>
      <c r="P85" s="132">
        <f t="shared" si="11"/>
        <v>0</v>
      </c>
      <c r="Q85" s="132">
        <f t="shared" si="11"/>
        <v>0</v>
      </c>
      <c r="R85" s="132">
        <f t="shared" si="11"/>
        <v>0</v>
      </c>
      <c r="S85" s="132">
        <f t="shared" si="11"/>
        <v>0</v>
      </c>
      <c r="T85" s="132">
        <f t="shared" si="11"/>
        <v>0</v>
      </c>
      <c r="U85" s="132">
        <f t="shared" si="11"/>
        <v>0</v>
      </c>
      <c r="V85" s="132">
        <f t="shared" si="11"/>
        <v>0</v>
      </c>
      <c r="W85" s="132">
        <f t="shared" si="11"/>
        <v>0</v>
      </c>
      <c r="X85" s="132">
        <f t="shared" si="11"/>
        <v>0</v>
      </c>
      <c r="Y85" s="132">
        <f t="shared" si="11"/>
        <v>0</v>
      </c>
      <c r="Z85" s="132">
        <f t="shared" si="11"/>
        <v>0</v>
      </c>
      <c r="AA85" s="132">
        <f t="shared" si="11"/>
        <v>0</v>
      </c>
      <c r="AB85" s="132">
        <f t="shared" si="11"/>
        <v>0</v>
      </c>
      <c r="AC85" s="132">
        <f t="shared" si="11"/>
        <v>0</v>
      </c>
      <c r="AD85" s="132">
        <f t="shared" si="11"/>
        <v>0</v>
      </c>
      <c r="AE85" s="132">
        <f t="shared" si="11"/>
        <v>0</v>
      </c>
      <c r="AF85" s="132">
        <f t="shared" si="11"/>
        <v>0</v>
      </c>
      <c r="AG85" s="132">
        <f t="shared" si="11"/>
        <v>0</v>
      </c>
      <c r="AH85" s="132">
        <f t="shared" si="11"/>
        <v>0</v>
      </c>
      <c r="AI85" s="132">
        <f t="shared" si="11"/>
        <v>0</v>
      </c>
      <c r="AJ85" s="132">
        <f t="shared" si="11"/>
        <v>0</v>
      </c>
      <c r="AK85" s="132">
        <f t="shared" si="11"/>
        <v>0</v>
      </c>
      <c r="AL85" s="132">
        <f t="shared" si="11"/>
        <v>0</v>
      </c>
      <c r="AM85" s="132">
        <f t="shared" si="11"/>
        <v>0</v>
      </c>
      <c r="AN85" s="132">
        <f aca="true" t="shared" si="12" ref="AN85:AS85">+AM85+AN83+AN84</f>
        <v>0</v>
      </c>
      <c r="AO85" s="132">
        <f t="shared" si="12"/>
        <v>0</v>
      </c>
      <c r="AP85" s="132">
        <f t="shared" si="12"/>
        <v>0</v>
      </c>
      <c r="AQ85" s="132">
        <f t="shared" si="12"/>
        <v>0</v>
      </c>
      <c r="AR85" s="132">
        <f t="shared" si="12"/>
        <v>0</v>
      </c>
      <c r="AS85" s="132">
        <f t="shared" si="12"/>
        <v>0</v>
      </c>
    </row>
    <row r="86" ht="13.5" thickTop="1"/>
    <row r="88" spans="2:45" ht="12.75">
      <c r="B88" s="9" t="s">
        <v>175</v>
      </c>
      <c r="E88" s="44">
        <f>E76-D76</f>
        <v>0</v>
      </c>
      <c r="F88" s="44">
        <f aca="true" t="shared" si="13" ref="F88:AS88">F76-E76</f>
        <v>0</v>
      </c>
      <c r="G88" s="44">
        <f t="shared" si="13"/>
        <v>0</v>
      </c>
      <c r="H88" s="44">
        <f t="shared" si="13"/>
        <v>0</v>
      </c>
      <c r="I88" s="44">
        <f t="shared" si="13"/>
        <v>0</v>
      </c>
      <c r="J88" s="44">
        <f t="shared" si="13"/>
        <v>0</v>
      </c>
      <c r="K88" s="44">
        <f t="shared" si="13"/>
        <v>0</v>
      </c>
      <c r="L88" s="44">
        <f t="shared" si="13"/>
        <v>0</v>
      </c>
      <c r="M88" s="44">
        <f t="shared" si="13"/>
        <v>0</v>
      </c>
      <c r="N88" s="44">
        <f t="shared" si="13"/>
        <v>0</v>
      </c>
      <c r="O88" s="44">
        <f t="shared" si="13"/>
        <v>0</v>
      </c>
      <c r="P88" s="44">
        <f t="shared" si="13"/>
        <v>0</v>
      </c>
      <c r="Q88" s="44">
        <f t="shared" si="13"/>
        <v>0</v>
      </c>
      <c r="R88" s="44">
        <f t="shared" si="13"/>
        <v>0</v>
      </c>
      <c r="S88" s="44">
        <f t="shared" si="13"/>
        <v>0</v>
      </c>
      <c r="T88" s="44">
        <f t="shared" si="13"/>
        <v>0</v>
      </c>
      <c r="U88" s="44">
        <f t="shared" si="13"/>
        <v>0</v>
      </c>
      <c r="V88" s="44">
        <f t="shared" si="13"/>
        <v>0</v>
      </c>
      <c r="W88" s="44">
        <f t="shared" si="13"/>
        <v>0</v>
      </c>
      <c r="X88" s="44">
        <f t="shared" si="13"/>
        <v>0</v>
      </c>
      <c r="Y88" s="44">
        <f t="shared" si="13"/>
        <v>0</v>
      </c>
      <c r="Z88" s="44">
        <f t="shared" si="13"/>
        <v>0</v>
      </c>
      <c r="AA88" s="44">
        <f t="shared" si="13"/>
        <v>0</v>
      </c>
      <c r="AB88" s="44">
        <f t="shared" si="13"/>
        <v>0</v>
      </c>
      <c r="AC88" s="44">
        <f t="shared" si="13"/>
        <v>0</v>
      </c>
      <c r="AD88" s="44">
        <f t="shared" si="13"/>
        <v>0</v>
      </c>
      <c r="AE88" s="44">
        <f t="shared" si="13"/>
        <v>0</v>
      </c>
      <c r="AF88" s="44">
        <f t="shared" si="13"/>
        <v>0</v>
      </c>
      <c r="AG88" s="44">
        <f t="shared" si="13"/>
        <v>0</v>
      </c>
      <c r="AH88" s="44">
        <f t="shared" si="13"/>
        <v>0</v>
      </c>
      <c r="AI88" s="44">
        <f t="shared" si="13"/>
        <v>0</v>
      </c>
      <c r="AJ88" s="44">
        <f t="shared" si="13"/>
        <v>0</v>
      </c>
      <c r="AK88" s="44">
        <f t="shared" si="13"/>
        <v>0</v>
      </c>
      <c r="AL88" s="44">
        <f t="shared" si="13"/>
        <v>0</v>
      </c>
      <c r="AM88" s="44">
        <f t="shared" si="13"/>
        <v>0</v>
      </c>
      <c r="AN88" s="44">
        <f t="shared" si="13"/>
        <v>0</v>
      </c>
      <c r="AO88" s="44">
        <f t="shared" si="13"/>
        <v>0</v>
      </c>
      <c r="AP88" s="44">
        <f t="shared" si="13"/>
        <v>0</v>
      </c>
      <c r="AQ88" s="44">
        <f t="shared" si="13"/>
        <v>0</v>
      </c>
      <c r="AR88" s="44">
        <f t="shared" si="13"/>
        <v>0</v>
      </c>
      <c r="AS88" s="44">
        <f t="shared" si="13"/>
        <v>12.206547155200951</v>
      </c>
    </row>
  </sheetData>
  <sheetProtection password="9F54" sheet="1"/>
  <conditionalFormatting sqref="D3:AS3">
    <cfRule type="cellIs" priority="4" dxfId="2" operator="lessThan" stopIfTrue="1">
      <formula>1</formula>
    </cfRule>
    <cfRule type="cellIs" priority="5" dxfId="1" operator="greaterThan" stopIfTrue="1">
      <formula>0</formula>
    </cfRule>
    <cfRule type="cellIs" priority="6" dxfId="0" operator="greaterThan" stopIfTrue="1">
      <formula>0</formula>
    </cfRule>
  </conditionalFormatting>
  <conditionalFormatting sqref="D23:AS23">
    <cfRule type="cellIs" priority="1" dxfId="2" operator="lessThan" stopIfTrue="1">
      <formula>1</formula>
    </cfRule>
    <cfRule type="cellIs" priority="2" dxfId="1" operator="greaterThan" stopIfTrue="1">
      <formula>0</formula>
    </cfRule>
    <cfRule type="cellIs" priority="3" dxfId="0" operator="greaterThan" stopIfTrue="1">
      <formula>0</formula>
    </cfRule>
  </conditionalFormatting>
  <printOptions/>
  <pageMargins left="0.5" right="0.5" top="0.5" bottom="0.5" header="0.5" footer="0.25"/>
  <pageSetup fitToHeight="100" fitToWidth="100" horizontalDpi="600" verticalDpi="600" orientation="landscape"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 Chahley</dc:creator>
  <cp:keywords/>
  <dc:description/>
  <cp:lastModifiedBy>WOOLHAM, SHELLIE</cp:lastModifiedBy>
  <cp:lastPrinted>2013-01-25T18:15:21Z</cp:lastPrinted>
  <dcterms:created xsi:type="dcterms:W3CDTF">2006-12-30T23:26:14Z</dcterms:created>
  <dcterms:modified xsi:type="dcterms:W3CDTF">2013-01-28T13:10:00Z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-2054564132</vt:i4>
  </property>
  <property fmtid="{D5CDD505-2E9C-101B-9397-08002B2CF9AE}" pid="3" name="_NewReviewCycle">
    <vt:lpwstr/>
  </property>
  <property fmtid="{D5CDD505-2E9C-101B-9397-08002B2CF9AE}" pid="4" name="_EmailSubject">
    <vt:lpwstr>Soft Copy for Regulatory Filing - January 29 2013 9:00 a.m.</vt:lpwstr>
  </property>
  <property fmtid="{D5CDD505-2E9C-101B-9397-08002B2CF9AE}" pid="5" name="_AuthorEmail">
    <vt:lpwstr>Norma.Weir@Emera.com</vt:lpwstr>
  </property>
  <property fmtid="{D5CDD505-2E9C-101B-9397-08002B2CF9AE}" pid="6" name="_AuthorEmailDisplayName">
    <vt:lpwstr>WEIR, NORMA</vt:lpwstr>
  </property>
  <property fmtid="{D5CDD505-2E9C-101B-9397-08002B2CF9AE}" pid="7" name="_ReviewingToolsShownOnce">
    <vt:lpwstr/>
  </property>
  <property fmtid="{D5CDD505-2E9C-101B-9397-08002B2CF9AE}" pid="8" name="Section">
    <vt:lpwstr>4 Maritime Link Project Cost Estimates</vt:lpwstr>
  </property>
  <property fmtid="{D5CDD505-2E9C-101B-9397-08002B2CF9AE}" pid="9" name="Confidential">
    <vt:lpwstr>0</vt:lpwstr>
  </property>
  <property fmtid="{D5CDD505-2E9C-101B-9397-08002B2CF9AE}" pid="10" name="Description1">
    <vt:lpwstr/>
  </property>
  <property fmtid="{D5CDD505-2E9C-101B-9397-08002B2CF9AE}" pid="11" name="Writer">
    <vt:lpwstr/>
  </property>
  <property fmtid="{D5CDD505-2E9C-101B-9397-08002B2CF9AE}" pid="12" name="ContentType">
    <vt:lpwstr>Document</vt:lpwstr>
  </property>
  <property fmtid="{D5CDD505-2E9C-101B-9397-08002B2CF9AE}" pid="13" name="Status">
    <vt:lpwstr>0</vt:lpwstr>
  </property>
</Properties>
</file>