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6975" windowWidth="19320" windowHeight="7035" tabRatio="845" activeTab="1"/>
  </bookViews>
  <sheets>
    <sheet name="Numbers to V" sheetId="12" r:id="rId1"/>
    <sheet name="On Shore Wind" sheetId="11" r:id="rId2"/>
  </sheets>
  <definedNames>
    <definedName name="Inflation">#REF!</definedName>
    <definedName name="Nominal_Discount_Rate">#REF!</definedName>
    <definedName name="Real_Discount_Rate">#REF!</definedName>
  </definedNames>
  <calcPr calcId="144525" iterate="1"/>
</workbook>
</file>

<file path=xl/calcChain.xml><?xml version="1.0" encoding="utf-8"?>
<calcChain xmlns="http://schemas.openxmlformats.org/spreadsheetml/2006/main">
  <c r="C115" i="11" l="1"/>
  <c r="D40" i="11" l="1"/>
  <c r="V144" i="11" l="1"/>
  <c r="V145" i="11" s="1"/>
  <c r="U144" i="11"/>
  <c r="U145" i="11" s="1"/>
  <c r="V143" i="11"/>
  <c r="U143" i="11"/>
  <c r="V141" i="11"/>
  <c r="V142" i="11" s="1"/>
  <c r="U141" i="11"/>
  <c r="U142" i="11" s="1"/>
  <c r="V140" i="11"/>
  <c r="U140" i="11"/>
  <c r="V129" i="11"/>
  <c r="U129" i="11"/>
  <c r="V100" i="11"/>
  <c r="U100" i="11"/>
  <c r="D56" i="11" l="1"/>
  <c r="E56" i="11" s="1"/>
  <c r="F56" i="11" s="1"/>
  <c r="G56" i="11" s="1"/>
  <c r="H56" i="11" s="1"/>
  <c r="I56" i="11" s="1"/>
  <c r="J56" i="11" s="1"/>
  <c r="K56" i="11" s="1"/>
  <c r="L56" i="11" s="1"/>
  <c r="M56" i="11" s="1"/>
  <c r="N56" i="11" s="1"/>
  <c r="O56" i="11" s="1"/>
  <c r="P56" i="11" s="1"/>
  <c r="Q56" i="11" s="1"/>
  <c r="R56" i="11" s="1"/>
  <c r="S56" i="11" s="1"/>
  <c r="T56" i="11" s="1"/>
  <c r="U56" i="11" s="1"/>
  <c r="V56" i="11" s="1"/>
  <c r="D55" i="11"/>
  <c r="E55" i="11" s="1"/>
  <c r="F55" i="11" s="1"/>
  <c r="G55" i="11" s="1"/>
  <c r="H55" i="11" s="1"/>
  <c r="I55" i="11" s="1"/>
  <c r="J55" i="11" s="1"/>
  <c r="K55" i="11" s="1"/>
  <c r="L55" i="11" s="1"/>
  <c r="M55" i="11" s="1"/>
  <c r="N55" i="11" s="1"/>
  <c r="O55" i="11" s="1"/>
  <c r="P55" i="11" s="1"/>
  <c r="Q55" i="11" s="1"/>
  <c r="R55" i="11" s="1"/>
  <c r="S55" i="11" s="1"/>
  <c r="T55" i="11" s="1"/>
  <c r="U55" i="11" s="1"/>
  <c r="V55" i="11" s="1"/>
  <c r="D54" i="11"/>
  <c r="E54" i="11" s="1"/>
  <c r="F54" i="11" s="1"/>
  <c r="G54" i="11" s="1"/>
  <c r="H54" i="11" s="1"/>
  <c r="I54" i="11" s="1"/>
  <c r="J54" i="11" s="1"/>
  <c r="K54" i="11" s="1"/>
  <c r="L54" i="11" s="1"/>
  <c r="M54" i="11" s="1"/>
  <c r="N54" i="11" s="1"/>
  <c r="O54" i="11" s="1"/>
  <c r="P54" i="11" s="1"/>
  <c r="Q54" i="11" s="1"/>
  <c r="R54" i="11" s="1"/>
  <c r="S54" i="11" s="1"/>
  <c r="T54" i="11" s="1"/>
  <c r="U54" i="11" s="1"/>
  <c r="V54" i="11" s="1"/>
  <c r="D53" i="11"/>
  <c r="E53" i="11" s="1"/>
  <c r="F53" i="11" s="1"/>
  <c r="G53" i="11" s="1"/>
  <c r="H53" i="11" s="1"/>
  <c r="I53" i="11" s="1"/>
  <c r="J53" i="11" s="1"/>
  <c r="K53" i="11" s="1"/>
  <c r="L53" i="11" s="1"/>
  <c r="M53" i="11" s="1"/>
  <c r="N53" i="11" s="1"/>
  <c r="O53" i="11" s="1"/>
  <c r="P53" i="11" s="1"/>
  <c r="Q53" i="11" s="1"/>
  <c r="R53" i="11" s="1"/>
  <c r="S53" i="11" s="1"/>
  <c r="T53" i="11" s="1"/>
  <c r="U53" i="11" s="1"/>
  <c r="V53" i="11" s="1"/>
  <c r="D52" i="11"/>
  <c r="E52" i="11" s="1"/>
  <c r="F52" i="11" s="1"/>
  <c r="G52" i="11" s="1"/>
  <c r="H52" i="11" s="1"/>
  <c r="I52" i="11" s="1"/>
  <c r="J52" i="11" s="1"/>
  <c r="K52" i="11" s="1"/>
  <c r="L52" i="11" s="1"/>
  <c r="M52" i="11" s="1"/>
  <c r="N52" i="11" s="1"/>
  <c r="O52" i="11" s="1"/>
  <c r="P52" i="11" s="1"/>
  <c r="Q52" i="11" s="1"/>
  <c r="R52" i="11" s="1"/>
  <c r="S52" i="11" s="1"/>
  <c r="T52" i="11" s="1"/>
  <c r="U52" i="11" s="1"/>
  <c r="V52" i="11" s="1"/>
  <c r="D51" i="11"/>
  <c r="E51" i="11" s="1"/>
  <c r="F51" i="11" s="1"/>
  <c r="G51" i="11" s="1"/>
  <c r="H51" i="11" s="1"/>
  <c r="I51" i="11" s="1"/>
  <c r="J51" i="11" s="1"/>
  <c r="K51" i="11" s="1"/>
  <c r="L51" i="11" s="1"/>
  <c r="M51" i="11" s="1"/>
  <c r="N51" i="11" s="1"/>
  <c r="O51" i="11" s="1"/>
  <c r="P51" i="11" s="1"/>
  <c r="Q51" i="11" s="1"/>
  <c r="R51" i="11" s="1"/>
  <c r="S51" i="11" s="1"/>
  <c r="T51" i="11" s="1"/>
  <c r="U51" i="11" s="1"/>
  <c r="T144" i="11"/>
  <c r="T145" i="11" s="1"/>
  <c r="S144" i="11"/>
  <c r="S145" i="11" s="1"/>
  <c r="R144" i="11"/>
  <c r="R145" i="11" s="1"/>
  <c r="Q144" i="11"/>
  <c r="Q145" i="11" s="1"/>
  <c r="P144" i="11"/>
  <c r="P145" i="11" s="1"/>
  <c r="O144" i="11"/>
  <c r="O145" i="11" s="1"/>
  <c r="N144" i="11"/>
  <c r="N145" i="11" s="1"/>
  <c r="M144" i="11"/>
  <c r="M145" i="11" s="1"/>
  <c r="L144" i="11"/>
  <c r="L145" i="11" s="1"/>
  <c r="K144" i="11"/>
  <c r="K145" i="11" s="1"/>
  <c r="J144" i="11"/>
  <c r="J145" i="11" s="1"/>
  <c r="I144" i="11"/>
  <c r="I145" i="11" s="1"/>
  <c r="H144" i="11"/>
  <c r="H145" i="11" s="1"/>
  <c r="G144" i="11"/>
  <c r="G145" i="11" s="1"/>
  <c r="F144" i="11"/>
  <c r="E144" i="11"/>
  <c r="D144" i="11"/>
  <c r="C144" i="11"/>
  <c r="C145" i="11" s="1"/>
  <c r="T143" i="11"/>
  <c r="S143" i="11"/>
  <c r="R143" i="11"/>
  <c r="Q143" i="11"/>
  <c r="P143" i="11"/>
  <c r="O143" i="11"/>
  <c r="N143" i="11"/>
  <c r="M143" i="11"/>
  <c r="L143" i="11"/>
  <c r="K143" i="11"/>
  <c r="J143" i="11"/>
  <c r="I143" i="11"/>
  <c r="H143" i="11"/>
  <c r="G143" i="11"/>
  <c r="C143" i="11"/>
  <c r="T141" i="11"/>
  <c r="T142" i="11" s="1"/>
  <c r="S141" i="11"/>
  <c r="S142" i="11" s="1"/>
  <c r="R141" i="11"/>
  <c r="R142" i="11" s="1"/>
  <c r="Q141" i="11"/>
  <c r="Q142" i="11" s="1"/>
  <c r="P141" i="11"/>
  <c r="P142" i="11" s="1"/>
  <c r="O141" i="11"/>
  <c r="O142" i="11" s="1"/>
  <c r="N141" i="11"/>
  <c r="N142" i="11" s="1"/>
  <c r="M141" i="11"/>
  <c r="M142" i="11" s="1"/>
  <c r="L141" i="11"/>
  <c r="L142" i="11" s="1"/>
  <c r="K141" i="11"/>
  <c r="K142" i="11" s="1"/>
  <c r="J141" i="11"/>
  <c r="J142" i="11" s="1"/>
  <c r="I141" i="11"/>
  <c r="I142" i="11" s="1"/>
  <c r="H141" i="11"/>
  <c r="H142" i="11" s="1"/>
  <c r="G141" i="11"/>
  <c r="G142" i="11" s="1"/>
  <c r="F141" i="11"/>
  <c r="F142" i="11" s="1"/>
  <c r="E141" i="11"/>
  <c r="E142" i="11" s="1"/>
  <c r="D141" i="11"/>
  <c r="D142" i="11" s="1"/>
  <c r="C141" i="11"/>
  <c r="C142" i="11" s="1"/>
  <c r="T140" i="11"/>
  <c r="S140" i="11"/>
  <c r="R140" i="11"/>
  <c r="Q140" i="11"/>
  <c r="P140" i="11"/>
  <c r="O140" i="11"/>
  <c r="N140" i="11"/>
  <c r="M140" i="11"/>
  <c r="L140" i="11"/>
  <c r="K140" i="11"/>
  <c r="J140" i="11"/>
  <c r="I140" i="11"/>
  <c r="H140" i="11"/>
  <c r="G140" i="11"/>
  <c r="F140" i="11"/>
  <c r="E140" i="11"/>
  <c r="D140" i="11"/>
  <c r="C140" i="11"/>
  <c r="C134" i="11"/>
  <c r="T129" i="11"/>
  <c r="S129" i="11"/>
  <c r="R129" i="11"/>
  <c r="Q129" i="11"/>
  <c r="P129" i="11"/>
  <c r="O129" i="11"/>
  <c r="N129" i="11"/>
  <c r="M129" i="11"/>
  <c r="L129" i="11"/>
  <c r="K129" i="11"/>
  <c r="J129" i="11"/>
  <c r="I129" i="11"/>
  <c r="H129" i="11"/>
  <c r="G129" i="11"/>
  <c r="F129" i="11"/>
  <c r="E129" i="11"/>
  <c r="D129" i="11"/>
  <c r="B125" i="11"/>
  <c r="C122" i="11" s="1"/>
  <c r="C106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D100" i="11"/>
  <c r="C100" i="11"/>
  <c r="C97" i="11"/>
  <c r="C66" i="11"/>
  <c r="D59" i="11"/>
  <c r="E59" i="11" s="1"/>
  <c r="F59" i="11" s="1"/>
  <c r="G59" i="11" s="1"/>
  <c r="H59" i="11" s="1"/>
  <c r="I59" i="11" s="1"/>
  <c r="J59" i="11" s="1"/>
  <c r="K59" i="11" s="1"/>
  <c r="L59" i="11" s="1"/>
  <c r="M59" i="11" s="1"/>
  <c r="N59" i="11" s="1"/>
  <c r="O59" i="11" s="1"/>
  <c r="P59" i="11" s="1"/>
  <c r="Q59" i="11" s="1"/>
  <c r="R59" i="11" s="1"/>
  <c r="S59" i="11" s="1"/>
  <c r="T59" i="11" s="1"/>
  <c r="U59" i="11" s="1"/>
  <c r="V59" i="11" s="1"/>
  <c r="C112" i="11"/>
  <c r="D47" i="11"/>
  <c r="E47" i="11" s="1"/>
  <c r="F47" i="11" s="1"/>
  <c r="G47" i="11" s="1"/>
  <c r="H47" i="11" s="1"/>
  <c r="I47" i="11" s="1"/>
  <c r="J47" i="11" s="1"/>
  <c r="K47" i="11" s="1"/>
  <c r="L47" i="11" s="1"/>
  <c r="M47" i="11" s="1"/>
  <c r="N47" i="11" s="1"/>
  <c r="O47" i="11" s="1"/>
  <c r="P47" i="11" s="1"/>
  <c r="Q47" i="11" s="1"/>
  <c r="R47" i="11" s="1"/>
  <c r="S47" i="11" s="1"/>
  <c r="T47" i="11" s="1"/>
  <c r="U47" i="11" s="1"/>
  <c r="V47" i="11" s="1"/>
  <c r="D46" i="11"/>
  <c r="E46" i="11" s="1"/>
  <c r="F46" i="11" s="1"/>
  <c r="G46" i="11" s="1"/>
  <c r="H46" i="11" s="1"/>
  <c r="I46" i="11" s="1"/>
  <c r="J46" i="11" s="1"/>
  <c r="K46" i="11" s="1"/>
  <c r="L46" i="11" s="1"/>
  <c r="M46" i="11" s="1"/>
  <c r="N46" i="11" s="1"/>
  <c r="O46" i="11" s="1"/>
  <c r="P46" i="11" s="1"/>
  <c r="Q46" i="11" s="1"/>
  <c r="R46" i="11" s="1"/>
  <c r="S46" i="11" s="1"/>
  <c r="T46" i="11" s="1"/>
  <c r="U46" i="11" s="1"/>
  <c r="C45" i="11"/>
  <c r="D45" i="11" s="1"/>
  <c r="E45" i="11" s="1"/>
  <c r="F45" i="11" s="1"/>
  <c r="G45" i="11" s="1"/>
  <c r="H45" i="11" s="1"/>
  <c r="I45" i="11" s="1"/>
  <c r="J45" i="11" s="1"/>
  <c r="K45" i="11" s="1"/>
  <c r="L45" i="11" s="1"/>
  <c r="M45" i="11" s="1"/>
  <c r="N45" i="11" s="1"/>
  <c r="O45" i="11" s="1"/>
  <c r="P45" i="11" s="1"/>
  <c r="Q45" i="11" s="1"/>
  <c r="R45" i="11" s="1"/>
  <c r="S45" i="11" s="1"/>
  <c r="T45" i="11" s="1"/>
  <c r="U45" i="11" s="1"/>
  <c r="V45" i="11" s="1"/>
  <c r="D41" i="11"/>
  <c r="E41" i="11" s="1"/>
  <c r="F41" i="11" s="1"/>
  <c r="G41" i="11" s="1"/>
  <c r="H41" i="11" s="1"/>
  <c r="I41" i="11" s="1"/>
  <c r="J41" i="11" s="1"/>
  <c r="K41" i="11" s="1"/>
  <c r="L41" i="11" s="1"/>
  <c r="M41" i="11" s="1"/>
  <c r="N41" i="11" s="1"/>
  <c r="O41" i="11" s="1"/>
  <c r="P41" i="11" s="1"/>
  <c r="Q41" i="11" s="1"/>
  <c r="R41" i="11" s="1"/>
  <c r="S41" i="11" s="1"/>
  <c r="T41" i="11" s="1"/>
  <c r="U41" i="11" s="1"/>
  <c r="V41" i="11" s="1"/>
  <c r="E40" i="11"/>
  <c r="F40" i="11" s="1"/>
  <c r="G40" i="11" s="1"/>
  <c r="H40" i="11" s="1"/>
  <c r="I40" i="11" s="1"/>
  <c r="J40" i="11" s="1"/>
  <c r="K40" i="11" s="1"/>
  <c r="L40" i="11" s="1"/>
  <c r="M40" i="11" s="1"/>
  <c r="N40" i="11" s="1"/>
  <c r="O40" i="11" s="1"/>
  <c r="P40" i="11" s="1"/>
  <c r="Q40" i="11" s="1"/>
  <c r="R40" i="11" s="1"/>
  <c r="S40" i="11" s="1"/>
  <c r="T40" i="11" s="1"/>
  <c r="U40" i="11" s="1"/>
  <c r="V40" i="11" s="1"/>
  <c r="D39" i="11"/>
  <c r="E39" i="11" s="1"/>
  <c r="F39" i="11" s="1"/>
  <c r="G39" i="11" s="1"/>
  <c r="H39" i="11" s="1"/>
  <c r="I39" i="11" s="1"/>
  <c r="J39" i="11" s="1"/>
  <c r="K39" i="11" s="1"/>
  <c r="L39" i="11" s="1"/>
  <c r="M39" i="11" s="1"/>
  <c r="N39" i="11" s="1"/>
  <c r="O39" i="11" s="1"/>
  <c r="P39" i="11" s="1"/>
  <c r="Q39" i="11" s="1"/>
  <c r="R39" i="11" s="1"/>
  <c r="S39" i="11" s="1"/>
  <c r="T39" i="11" s="1"/>
  <c r="U39" i="11" s="1"/>
  <c r="V39" i="11" s="1"/>
  <c r="D35" i="11"/>
  <c r="E35" i="11" s="1"/>
  <c r="F35" i="11" s="1"/>
  <c r="G35" i="11" s="1"/>
  <c r="H35" i="11" s="1"/>
  <c r="I35" i="11" s="1"/>
  <c r="J35" i="11" s="1"/>
  <c r="K35" i="11" s="1"/>
  <c r="L35" i="11" s="1"/>
  <c r="M35" i="11" s="1"/>
  <c r="N35" i="11" s="1"/>
  <c r="O35" i="11" s="1"/>
  <c r="P35" i="11" s="1"/>
  <c r="Q35" i="11" s="1"/>
  <c r="R35" i="11" s="1"/>
  <c r="S35" i="11" s="1"/>
  <c r="T35" i="11" s="1"/>
  <c r="U35" i="11" s="1"/>
  <c r="V35" i="11" s="1"/>
  <c r="D34" i="11"/>
  <c r="E34" i="11" s="1"/>
  <c r="D31" i="11"/>
  <c r="E31" i="11" s="1"/>
  <c r="F31" i="11" s="1"/>
  <c r="G31" i="11" s="1"/>
  <c r="H31" i="11" s="1"/>
  <c r="I31" i="11" s="1"/>
  <c r="J31" i="11" s="1"/>
  <c r="K31" i="11" s="1"/>
  <c r="L31" i="11" s="1"/>
  <c r="M31" i="11" s="1"/>
  <c r="N31" i="11" s="1"/>
  <c r="O31" i="11" s="1"/>
  <c r="P31" i="11" s="1"/>
  <c r="Q31" i="11" s="1"/>
  <c r="R31" i="11" s="1"/>
  <c r="S31" i="11" s="1"/>
  <c r="T31" i="11" s="1"/>
  <c r="U31" i="11" s="1"/>
  <c r="V31" i="11" s="1"/>
  <c r="D28" i="11"/>
  <c r="E28" i="11" s="1"/>
  <c r="F28" i="11" s="1"/>
  <c r="G28" i="11" s="1"/>
  <c r="H28" i="11" s="1"/>
  <c r="I28" i="11" s="1"/>
  <c r="J28" i="11" s="1"/>
  <c r="K28" i="11" s="1"/>
  <c r="L28" i="11" s="1"/>
  <c r="M28" i="11" s="1"/>
  <c r="N28" i="11" s="1"/>
  <c r="O28" i="11" s="1"/>
  <c r="P28" i="11" s="1"/>
  <c r="Q28" i="11" s="1"/>
  <c r="R28" i="11" s="1"/>
  <c r="S28" i="11" s="1"/>
  <c r="T28" i="11" s="1"/>
  <c r="U28" i="11" s="1"/>
  <c r="V28" i="11" s="1"/>
  <c r="C138" i="11"/>
  <c r="D6" i="11"/>
  <c r="E6" i="11" s="1"/>
  <c r="F6" i="11" s="1"/>
  <c r="G6" i="11" s="1"/>
  <c r="H6" i="11" s="1"/>
  <c r="I6" i="11" s="1"/>
  <c r="J6" i="11" s="1"/>
  <c r="K6" i="11" s="1"/>
  <c r="L6" i="11" s="1"/>
  <c r="M6" i="11" s="1"/>
  <c r="N6" i="11" s="1"/>
  <c r="O6" i="11" s="1"/>
  <c r="P6" i="11" s="1"/>
  <c r="Q6" i="11" s="1"/>
  <c r="R6" i="11" s="1"/>
  <c r="S6" i="11" s="1"/>
  <c r="T6" i="11" s="1"/>
  <c r="U6" i="11" s="1"/>
  <c r="V6" i="11" s="1"/>
  <c r="C3" i="11"/>
  <c r="D2" i="11"/>
  <c r="E2" i="11" s="1"/>
  <c r="V51" i="11" l="1"/>
  <c r="V57" i="11" s="1"/>
  <c r="U57" i="11"/>
  <c r="D3" i="11"/>
  <c r="D107" i="11" s="1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V46" i="11"/>
  <c r="Q57" i="11"/>
  <c r="E57" i="11"/>
  <c r="I57" i="11"/>
  <c r="M57" i="11"/>
  <c r="G57" i="11"/>
  <c r="K57" i="11"/>
  <c r="O57" i="11"/>
  <c r="S57" i="11"/>
  <c r="D57" i="11"/>
  <c r="H57" i="11"/>
  <c r="L57" i="11"/>
  <c r="P57" i="11"/>
  <c r="T57" i="11"/>
  <c r="F57" i="11"/>
  <c r="J57" i="11"/>
  <c r="N57" i="11"/>
  <c r="R57" i="11"/>
  <c r="C29" i="11"/>
  <c r="C72" i="11" s="1"/>
  <c r="D14" i="11"/>
  <c r="D138" i="11" s="1"/>
  <c r="C12" i="11"/>
  <c r="C13" i="11" s="1"/>
  <c r="C57" i="11"/>
  <c r="E134" i="11"/>
  <c r="E97" i="11"/>
  <c r="E106" i="11"/>
  <c r="E66" i="11"/>
  <c r="E14" i="11"/>
  <c r="E138" i="11" s="1"/>
  <c r="F2" i="11"/>
  <c r="C62" i="11"/>
  <c r="C78" i="11" s="1"/>
  <c r="D5" i="11"/>
  <c r="D30" i="11"/>
  <c r="C32" i="11"/>
  <c r="C135" i="11"/>
  <c r="C98" i="11"/>
  <c r="C107" i="11"/>
  <c r="C67" i="11"/>
  <c r="C36" i="11"/>
  <c r="D27" i="11"/>
  <c r="D36" i="11"/>
  <c r="D135" i="11"/>
  <c r="D98" i="11"/>
  <c r="D67" i="11"/>
  <c r="F34" i="11"/>
  <c r="D134" i="11"/>
  <c r="D106" i="11"/>
  <c r="D97" i="11"/>
  <c r="D66" i="11"/>
  <c r="E3" i="11"/>
  <c r="E36" i="11" s="1"/>
  <c r="D7" i="11"/>
  <c r="C64" i="11"/>
  <c r="D44" i="11"/>
  <c r="D49" i="11"/>
  <c r="D60" i="11"/>
  <c r="D115" i="11" s="1"/>
  <c r="C73" i="11" l="1"/>
  <c r="D64" i="11"/>
  <c r="E44" i="11"/>
  <c r="E7" i="11"/>
  <c r="D29" i="11"/>
  <c r="D72" i="11" s="1"/>
  <c r="E27" i="11"/>
  <c r="E60" i="11"/>
  <c r="E115" i="11" s="1"/>
  <c r="E135" i="11"/>
  <c r="E107" i="11"/>
  <c r="E98" i="11"/>
  <c r="E67" i="11"/>
  <c r="F3" i="11"/>
  <c r="F36" i="11" s="1"/>
  <c r="D32" i="11"/>
  <c r="E30" i="11"/>
  <c r="C137" i="11"/>
  <c r="B102" i="11"/>
  <c r="B129" i="11" s="1"/>
  <c r="D143" i="11"/>
  <c r="G34" i="11"/>
  <c r="C63" i="11"/>
  <c r="C74" i="11" s="1"/>
  <c r="F134" i="11"/>
  <c r="F97" i="11"/>
  <c r="F106" i="11"/>
  <c r="F66" i="11"/>
  <c r="G2" i="11"/>
  <c r="F14" i="11"/>
  <c r="F138" i="11" s="1"/>
  <c r="D112" i="11"/>
  <c r="E49" i="11"/>
  <c r="D62" i="11"/>
  <c r="D78" i="11" s="1"/>
  <c r="E5" i="11"/>
  <c r="B131" i="11" l="1"/>
  <c r="C128" i="11" s="1"/>
  <c r="C129" i="11"/>
  <c r="C99" i="11"/>
  <c r="F135" i="11"/>
  <c r="F98" i="11"/>
  <c r="F107" i="11"/>
  <c r="F67" i="11"/>
  <c r="G3" i="11"/>
  <c r="G36" i="11" s="1"/>
  <c r="F7" i="11"/>
  <c r="H34" i="11"/>
  <c r="D137" i="11"/>
  <c r="C139" i="11"/>
  <c r="C146" i="11" s="1"/>
  <c r="C101" i="11" s="1"/>
  <c r="C69" i="11" s="1"/>
  <c r="D63" i="11"/>
  <c r="D74" i="11" s="1"/>
  <c r="F60" i="11"/>
  <c r="F115" i="11" s="1"/>
  <c r="G134" i="11"/>
  <c r="G97" i="11"/>
  <c r="G106" i="11"/>
  <c r="G66" i="11"/>
  <c r="H2" i="11"/>
  <c r="G14" i="11"/>
  <c r="G138" i="11" s="1"/>
  <c r="E32" i="11"/>
  <c r="F30" i="11"/>
  <c r="F27" i="11"/>
  <c r="E29" i="11"/>
  <c r="E72" i="11" s="1"/>
  <c r="E64" i="11"/>
  <c r="F44" i="11"/>
  <c r="E62" i="11"/>
  <c r="E78" i="11" s="1"/>
  <c r="F5" i="11"/>
  <c r="E112" i="11"/>
  <c r="F49" i="11"/>
  <c r="E143" i="11"/>
  <c r="D145" i="11"/>
  <c r="D73" i="11"/>
  <c r="C130" i="11" l="1"/>
  <c r="C131" i="11" s="1"/>
  <c r="E73" i="11"/>
  <c r="F62" i="11"/>
  <c r="F78" i="11" s="1"/>
  <c r="G5" i="11"/>
  <c r="F143" i="11"/>
  <c r="F145" i="11" s="1"/>
  <c r="E145" i="11"/>
  <c r="G27" i="11"/>
  <c r="F29" i="11"/>
  <c r="F72" i="11" s="1"/>
  <c r="H134" i="11"/>
  <c r="H106" i="11"/>
  <c r="H97" i="11"/>
  <c r="H66" i="11"/>
  <c r="H14" i="11"/>
  <c r="H138" i="11" s="1"/>
  <c r="I2" i="11"/>
  <c r="G7" i="11"/>
  <c r="I34" i="11"/>
  <c r="C102" i="11"/>
  <c r="D99" i="11" s="1"/>
  <c r="F112" i="11"/>
  <c r="G49" i="11"/>
  <c r="F64" i="11"/>
  <c r="G44" i="11"/>
  <c r="F32" i="11"/>
  <c r="G30" i="11"/>
  <c r="E63" i="11"/>
  <c r="E74" i="11" s="1"/>
  <c r="G60" i="11"/>
  <c r="G115" i="11" s="1"/>
  <c r="E137" i="11"/>
  <c r="D139" i="11"/>
  <c r="D146" i="11" s="1"/>
  <c r="D101" i="11" s="1"/>
  <c r="D69" i="11" s="1"/>
  <c r="G135" i="11"/>
  <c r="G98" i="11"/>
  <c r="G107" i="11"/>
  <c r="G67" i="11"/>
  <c r="H3" i="11"/>
  <c r="H36" i="11" s="1"/>
  <c r="C110" i="11" l="1"/>
  <c r="F73" i="11"/>
  <c r="F63" i="11"/>
  <c r="F74" i="11" s="1"/>
  <c r="D128" i="11"/>
  <c r="G64" i="11"/>
  <c r="H44" i="11"/>
  <c r="D102" i="11"/>
  <c r="E99" i="11" s="1"/>
  <c r="H7" i="11"/>
  <c r="G62" i="11"/>
  <c r="G78" i="11" s="1"/>
  <c r="H5" i="11"/>
  <c r="C103" i="11"/>
  <c r="C70" i="11" s="1"/>
  <c r="C109" i="11" s="1"/>
  <c r="G29" i="11"/>
  <c r="G72" i="11" s="1"/>
  <c r="H27" i="11"/>
  <c r="H135" i="11"/>
  <c r="H98" i="11"/>
  <c r="H107" i="11"/>
  <c r="H67" i="11"/>
  <c r="I3" i="11"/>
  <c r="I36" i="11" s="1"/>
  <c r="F137" i="11"/>
  <c r="E139" i="11"/>
  <c r="E146" i="11" s="1"/>
  <c r="E101" i="11" s="1"/>
  <c r="E69" i="11" s="1"/>
  <c r="H30" i="11"/>
  <c r="G32" i="11"/>
  <c r="G112" i="11"/>
  <c r="H49" i="11"/>
  <c r="I134" i="11"/>
  <c r="I97" i="11"/>
  <c r="I106" i="11"/>
  <c r="I66" i="11"/>
  <c r="I14" i="11"/>
  <c r="I138" i="11" s="1"/>
  <c r="J2" i="11"/>
  <c r="H60" i="11"/>
  <c r="H115" i="11" s="1"/>
  <c r="J34" i="11"/>
  <c r="D130" i="11" l="1"/>
  <c r="D110" i="11" s="1"/>
  <c r="G73" i="11"/>
  <c r="G63" i="11"/>
  <c r="G74" i="11" s="1"/>
  <c r="H112" i="11"/>
  <c r="I49" i="11"/>
  <c r="E102" i="11"/>
  <c r="F99" i="11" s="1"/>
  <c r="G137" i="11"/>
  <c r="F139" i="11"/>
  <c r="F146" i="11" s="1"/>
  <c r="F101" i="11" s="1"/>
  <c r="F69" i="11" s="1"/>
  <c r="C71" i="11"/>
  <c r="D103" i="11"/>
  <c r="D70" i="11" s="1"/>
  <c r="D109" i="11" s="1"/>
  <c r="H62" i="11"/>
  <c r="H78" i="11" s="1"/>
  <c r="I5" i="11"/>
  <c r="K34" i="11"/>
  <c r="J134" i="11"/>
  <c r="J97" i="11"/>
  <c r="J106" i="11"/>
  <c r="J66" i="11"/>
  <c r="K2" i="11"/>
  <c r="J14" i="11"/>
  <c r="J138" i="11" s="1"/>
  <c r="I135" i="11"/>
  <c r="I107" i="11"/>
  <c r="I98" i="11"/>
  <c r="I67" i="11"/>
  <c r="J3" i="11"/>
  <c r="J36" i="11" s="1"/>
  <c r="I7" i="11"/>
  <c r="H64" i="11"/>
  <c r="I44" i="11"/>
  <c r="I60" i="11"/>
  <c r="I115" i="11" s="1"/>
  <c r="I30" i="11"/>
  <c r="H32" i="11"/>
  <c r="H29" i="11"/>
  <c r="H72" i="11" s="1"/>
  <c r="I27" i="11"/>
  <c r="D131" i="11" l="1"/>
  <c r="E128" i="11" s="1"/>
  <c r="H73" i="11"/>
  <c r="H63" i="11"/>
  <c r="H74" i="11" s="1"/>
  <c r="J7" i="11"/>
  <c r="K134" i="11"/>
  <c r="K97" i="11"/>
  <c r="K106" i="11"/>
  <c r="K66" i="11"/>
  <c r="L2" i="11"/>
  <c r="K14" i="11"/>
  <c r="K138" i="11" s="1"/>
  <c r="F102" i="11"/>
  <c r="G99" i="11" s="1"/>
  <c r="I32" i="11"/>
  <c r="J30" i="11"/>
  <c r="E103" i="11"/>
  <c r="E70" i="11" s="1"/>
  <c r="E109" i="11" s="1"/>
  <c r="J27" i="11"/>
  <c r="I29" i="11"/>
  <c r="I72" i="11" s="1"/>
  <c r="I64" i="11"/>
  <c r="J44" i="11"/>
  <c r="J135" i="11"/>
  <c r="J98" i="11"/>
  <c r="J107" i="11"/>
  <c r="J67" i="11"/>
  <c r="K3" i="11"/>
  <c r="K36" i="11" s="1"/>
  <c r="L34" i="11"/>
  <c r="D71" i="11"/>
  <c r="H137" i="11"/>
  <c r="G139" i="11"/>
  <c r="G146" i="11" s="1"/>
  <c r="G101" i="11" s="1"/>
  <c r="G69" i="11" s="1"/>
  <c r="I112" i="11"/>
  <c r="J49" i="11"/>
  <c r="J60" i="11"/>
  <c r="J115" i="11" s="1"/>
  <c r="I62" i="11"/>
  <c r="I78" i="11" s="1"/>
  <c r="J5" i="11"/>
  <c r="E130" i="11" l="1"/>
  <c r="E110" i="11" s="1"/>
  <c r="J62" i="11"/>
  <c r="J78" i="11" s="1"/>
  <c r="K5" i="11"/>
  <c r="J112" i="11"/>
  <c r="K49" i="11"/>
  <c r="K135" i="11"/>
  <c r="K98" i="11"/>
  <c r="K107" i="11"/>
  <c r="K67" i="11"/>
  <c r="L3" i="11"/>
  <c r="L36" i="11" s="1"/>
  <c r="K27" i="11"/>
  <c r="J29" i="11"/>
  <c r="J72" i="11" s="1"/>
  <c r="F103" i="11"/>
  <c r="F70" i="11" s="1"/>
  <c r="F109" i="11" s="1"/>
  <c r="J64" i="11"/>
  <c r="K44" i="11"/>
  <c r="E71" i="11"/>
  <c r="J32" i="11"/>
  <c r="K30" i="11"/>
  <c r="L134" i="11"/>
  <c r="L106" i="11"/>
  <c r="L97" i="11"/>
  <c r="L66" i="11"/>
  <c r="L14" i="11"/>
  <c r="L138" i="11" s="1"/>
  <c r="M2" i="11"/>
  <c r="K60" i="11"/>
  <c r="K115" i="11" s="1"/>
  <c r="M34" i="11"/>
  <c r="I73" i="11"/>
  <c r="K7" i="11"/>
  <c r="I137" i="11"/>
  <c r="H139" i="11"/>
  <c r="H146" i="11" s="1"/>
  <c r="H101" i="11" s="1"/>
  <c r="H69" i="11" s="1"/>
  <c r="G102" i="11"/>
  <c r="H99" i="11" s="1"/>
  <c r="I63" i="11"/>
  <c r="I74" i="11" s="1"/>
  <c r="E131" i="11" l="1"/>
  <c r="F128" i="11" s="1"/>
  <c r="F130" i="11" s="1"/>
  <c r="F131" i="11" s="1"/>
  <c r="J73" i="11"/>
  <c r="J63" i="11"/>
  <c r="J74" i="11" s="1"/>
  <c r="L60" i="11"/>
  <c r="L115" i="11" s="1"/>
  <c r="L30" i="11"/>
  <c r="K32" i="11"/>
  <c r="G103" i="11"/>
  <c r="G70" i="11" s="1"/>
  <c r="G109" i="11" s="1"/>
  <c r="N34" i="11"/>
  <c r="K64" i="11"/>
  <c r="L44" i="11"/>
  <c r="K29" i="11"/>
  <c r="K72" i="11" s="1"/>
  <c r="L27" i="11"/>
  <c r="J137" i="11"/>
  <c r="I139" i="11"/>
  <c r="I146" i="11" s="1"/>
  <c r="I101" i="11" s="1"/>
  <c r="I69" i="11" s="1"/>
  <c r="L135" i="11"/>
  <c r="L98" i="11"/>
  <c r="L107" i="11"/>
  <c r="L67" i="11"/>
  <c r="M3" i="11"/>
  <c r="M36" i="11" s="1"/>
  <c r="K62" i="11"/>
  <c r="K78" i="11" s="1"/>
  <c r="L5" i="11"/>
  <c r="H102" i="11"/>
  <c r="I99" i="11" s="1"/>
  <c r="L7" i="11"/>
  <c r="M134" i="11"/>
  <c r="M97" i="11"/>
  <c r="M106" i="11"/>
  <c r="M66" i="11"/>
  <c r="M14" i="11"/>
  <c r="M138" i="11" s="1"/>
  <c r="N2" i="11"/>
  <c r="F71" i="11"/>
  <c r="K112" i="11"/>
  <c r="L49" i="11"/>
  <c r="F110" i="11" l="1"/>
  <c r="G128" i="11"/>
  <c r="L32" i="11"/>
  <c r="M30" i="11"/>
  <c r="M7" i="11"/>
  <c r="L62" i="11"/>
  <c r="L78" i="11" s="1"/>
  <c r="M5" i="11"/>
  <c r="M135" i="11"/>
  <c r="M107" i="11"/>
  <c r="M98" i="11"/>
  <c r="M67" i="11"/>
  <c r="N3" i="11"/>
  <c r="N36" i="11" s="1"/>
  <c r="K137" i="11"/>
  <c r="J139" i="11"/>
  <c r="J146" i="11" s="1"/>
  <c r="J101" i="11" s="1"/>
  <c r="J69" i="11" s="1"/>
  <c r="K73" i="11"/>
  <c r="K63" i="11"/>
  <c r="K74" i="11" s="1"/>
  <c r="O34" i="11"/>
  <c r="L112" i="11"/>
  <c r="M49" i="11"/>
  <c r="N134" i="11"/>
  <c r="N97" i="11"/>
  <c r="N106" i="11"/>
  <c r="N66" i="11"/>
  <c r="O2" i="11"/>
  <c r="N14" i="11"/>
  <c r="N138" i="11" s="1"/>
  <c r="I102" i="11"/>
  <c r="J99" i="11" s="1"/>
  <c r="M60" i="11"/>
  <c r="M115" i="11" s="1"/>
  <c r="L29" i="11"/>
  <c r="L72" i="11" s="1"/>
  <c r="M27" i="11"/>
  <c r="H103" i="11"/>
  <c r="H70" i="11" s="1"/>
  <c r="H109" i="11" s="1"/>
  <c r="L64" i="11"/>
  <c r="M44" i="11"/>
  <c r="G71" i="11"/>
  <c r="G130" i="11" l="1"/>
  <c r="G110" i="11" s="1"/>
  <c r="I103" i="11"/>
  <c r="I70" i="11" s="1"/>
  <c r="I109" i="11" s="1"/>
  <c r="L137" i="11"/>
  <c r="K139" i="11"/>
  <c r="K146" i="11" s="1"/>
  <c r="K101" i="11" s="1"/>
  <c r="K69" i="11" s="1"/>
  <c r="N7" i="11"/>
  <c r="N30" i="11"/>
  <c r="M32" i="11"/>
  <c r="N27" i="11"/>
  <c r="M29" i="11"/>
  <c r="M72" i="11" s="1"/>
  <c r="O134" i="11"/>
  <c r="O97" i="11"/>
  <c r="O106" i="11"/>
  <c r="O66" i="11"/>
  <c r="P2" i="11"/>
  <c r="O14" i="11"/>
  <c r="O138" i="11" s="1"/>
  <c r="P34" i="11"/>
  <c r="N135" i="11"/>
  <c r="N98" i="11"/>
  <c r="N107" i="11"/>
  <c r="N67" i="11"/>
  <c r="O3" i="11"/>
  <c r="L63" i="11"/>
  <c r="L74" i="11" s="1"/>
  <c r="L73" i="11"/>
  <c r="J102" i="11"/>
  <c r="K99" i="11" s="1"/>
  <c r="M112" i="11"/>
  <c r="N49" i="11"/>
  <c r="M62" i="11"/>
  <c r="M78" i="11" s="1"/>
  <c r="N5" i="11"/>
  <c r="M64" i="11"/>
  <c r="N44" i="11"/>
  <c r="H71" i="11"/>
  <c r="N60" i="11"/>
  <c r="N115" i="11" s="1"/>
  <c r="I71" i="11" l="1"/>
  <c r="G131" i="11"/>
  <c r="H128" i="11" s="1"/>
  <c r="H130" i="11" s="1"/>
  <c r="H110" i="11" s="1"/>
  <c r="M63" i="11"/>
  <c r="M74" i="11" s="1"/>
  <c r="K102" i="11"/>
  <c r="L99" i="11" s="1"/>
  <c r="P134" i="11"/>
  <c r="P106" i="11"/>
  <c r="P97" i="11"/>
  <c r="P66" i="11"/>
  <c r="P14" i="11"/>
  <c r="P138" i="11" s="1"/>
  <c r="Q2" i="11"/>
  <c r="J103" i="11"/>
  <c r="J70" i="11" s="1"/>
  <c r="J109" i="11" s="1"/>
  <c r="Q34" i="11"/>
  <c r="M73" i="11"/>
  <c r="O60" i="11"/>
  <c r="O115" i="11" s="1"/>
  <c r="N62" i="11"/>
  <c r="N78" i="11" s="1"/>
  <c r="O5" i="11"/>
  <c r="O135" i="11"/>
  <c r="O98" i="11"/>
  <c r="O107" i="11"/>
  <c r="O67" i="11"/>
  <c r="P3" i="11"/>
  <c r="N112" i="11"/>
  <c r="O49" i="11"/>
  <c r="O36" i="11"/>
  <c r="N29" i="11"/>
  <c r="N72" i="11" s="1"/>
  <c r="O27" i="11"/>
  <c r="N32" i="11"/>
  <c r="O30" i="11"/>
  <c r="M137" i="11"/>
  <c r="L139" i="11"/>
  <c r="L146" i="11" s="1"/>
  <c r="L101" i="11" s="1"/>
  <c r="L69" i="11" s="1"/>
  <c r="N64" i="11"/>
  <c r="O44" i="11"/>
  <c r="O7" i="11"/>
  <c r="H131" i="11" l="1"/>
  <c r="I128" i="11" s="1"/>
  <c r="I130" i="11" s="1"/>
  <c r="I110" i="11" s="1"/>
  <c r="N73" i="11"/>
  <c r="N63" i="11"/>
  <c r="N74" i="11" s="1"/>
  <c r="O64" i="11"/>
  <c r="P44" i="11"/>
  <c r="P30" i="11"/>
  <c r="O32" i="11"/>
  <c r="P60" i="11"/>
  <c r="P115" i="11" s="1"/>
  <c r="Q134" i="11"/>
  <c r="Q97" i="11"/>
  <c r="Q106" i="11"/>
  <c r="Q66" i="11"/>
  <c r="Q14" i="11"/>
  <c r="Q138" i="11" s="1"/>
  <c r="R2" i="11"/>
  <c r="P7" i="11"/>
  <c r="O112" i="11"/>
  <c r="P49" i="11"/>
  <c r="P135" i="11"/>
  <c r="P98" i="11"/>
  <c r="P107" i="11"/>
  <c r="P67" i="11"/>
  <c r="Q3" i="11"/>
  <c r="Q36" i="11" s="1"/>
  <c r="R34" i="11"/>
  <c r="O29" i="11"/>
  <c r="O72" i="11" s="1"/>
  <c r="P27" i="11"/>
  <c r="O62" i="11"/>
  <c r="O78" i="11" s="1"/>
  <c r="P5" i="11"/>
  <c r="P36" i="11"/>
  <c r="L102" i="11"/>
  <c r="M99" i="11" s="1"/>
  <c r="N137" i="11"/>
  <c r="M139" i="11"/>
  <c r="M146" i="11" s="1"/>
  <c r="M101" i="11" s="1"/>
  <c r="M69" i="11" s="1"/>
  <c r="J71" i="11"/>
  <c r="K103" i="11"/>
  <c r="K70" i="11" s="1"/>
  <c r="K109" i="11" s="1"/>
  <c r="I131" i="11" l="1"/>
  <c r="J128" i="11" s="1"/>
  <c r="O137" i="11"/>
  <c r="N139" i="11"/>
  <c r="N146" i="11" s="1"/>
  <c r="N101" i="11" s="1"/>
  <c r="N69" i="11" s="1"/>
  <c r="S34" i="11"/>
  <c r="O73" i="11"/>
  <c r="P62" i="11"/>
  <c r="P78" i="11" s="1"/>
  <c r="Q5" i="11"/>
  <c r="Q7" i="11"/>
  <c r="Q60" i="11"/>
  <c r="Q115" i="11" s="1"/>
  <c r="Q30" i="11"/>
  <c r="P32" i="11"/>
  <c r="K71" i="11"/>
  <c r="M102" i="11"/>
  <c r="N99" i="11" s="1"/>
  <c r="Q135" i="11"/>
  <c r="Q107" i="11"/>
  <c r="Q98" i="11"/>
  <c r="Q67" i="11"/>
  <c r="R3" i="11"/>
  <c r="R36" i="11" s="1"/>
  <c r="O63" i="11"/>
  <c r="O74" i="11" s="1"/>
  <c r="P64" i="11"/>
  <c r="Q44" i="11"/>
  <c r="L103" i="11"/>
  <c r="L70" i="11" s="1"/>
  <c r="L109" i="11" s="1"/>
  <c r="P29" i="11"/>
  <c r="P72" i="11" s="1"/>
  <c r="Q27" i="11"/>
  <c r="P112" i="11"/>
  <c r="Q49" i="11"/>
  <c r="R134" i="11"/>
  <c r="R97" i="11"/>
  <c r="R106" i="11"/>
  <c r="R66" i="11"/>
  <c r="S2" i="11"/>
  <c r="R14" i="11"/>
  <c r="R138" i="11" s="1"/>
  <c r="J130" i="11" l="1"/>
  <c r="J110" i="11" s="1"/>
  <c r="P73" i="11"/>
  <c r="Q112" i="11"/>
  <c r="R49" i="11"/>
  <c r="L71" i="11"/>
  <c r="R135" i="11"/>
  <c r="R98" i="11"/>
  <c r="R107" i="11"/>
  <c r="R67" i="11"/>
  <c r="S3" i="11"/>
  <c r="S36" i="11" s="1"/>
  <c r="R60" i="11"/>
  <c r="R115" i="11" s="1"/>
  <c r="Q62" i="11"/>
  <c r="Q78" i="11" s="1"/>
  <c r="R5" i="11"/>
  <c r="Q64" i="11"/>
  <c r="R44" i="11"/>
  <c r="N102" i="11"/>
  <c r="O99" i="11" s="1"/>
  <c r="P137" i="11"/>
  <c r="O139" i="11"/>
  <c r="O146" i="11" s="1"/>
  <c r="O101" i="11" s="1"/>
  <c r="O69" i="11" s="1"/>
  <c r="R27" i="11"/>
  <c r="Q29" i="11"/>
  <c r="Q72" i="11" s="1"/>
  <c r="M103" i="11"/>
  <c r="M70" i="11" s="1"/>
  <c r="M109" i="11" s="1"/>
  <c r="R7" i="11"/>
  <c r="S134" i="11"/>
  <c r="S97" i="11"/>
  <c r="S106" i="11"/>
  <c r="S66" i="11"/>
  <c r="T2" i="11"/>
  <c r="U2" i="11" s="1"/>
  <c r="S14" i="11"/>
  <c r="S138" i="11" s="1"/>
  <c r="R30" i="11"/>
  <c r="Q32" i="11"/>
  <c r="P63" i="11"/>
  <c r="P74" i="11" s="1"/>
  <c r="T34" i="11"/>
  <c r="U34" i="11" s="1"/>
  <c r="V34" i="11" s="1"/>
  <c r="U97" i="11" l="1"/>
  <c r="V2" i="11"/>
  <c r="U106" i="11"/>
  <c r="U66" i="11"/>
  <c r="U134" i="11"/>
  <c r="J131" i="11"/>
  <c r="K128" i="11" s="1"/>
  <c r="Q63" i="11"/>
  <c r="Q74" i="11" s="1"/>
  <c r="Q73" i="11"/>
  <c r="N103" i="11"/>
  <c r="N70" i="11" s="1"/>
  <c r="N109" i="11" s="1"/>
  <c r="M71" i="11"/>
  <c r="R64" i="11"/>
  <c r="S44" i="11"/>
  <c r="R62" i="11"/>
  <c r="R78" i="11" s="1"/>
  <c r="S5" i="11"/>
  <c r="R32" i="11"/>
  <c r="S30" i="11"/>
  <c r="T134" i="11"/>
  <c r="T106" i="11"/>
  <c r="T97" i="11"/>
  <c r="T66" i="11"/>
  <c r="T14" i="11"/>
  <c r="T138" i="11" s="1"/>
  <c r="Q137" i="11"/>
  <c r="P139" i="11"/>
  <c r="P146" i="11" s="1"/>
  <c r="P101" i="11" s="1"/>
  <c r="P69" i="11" s="1"/>
  <c r="S7" i="11"/>
  <c r="S27" i="11"/>
  <c r="R29" i="11"/>
  <c r="R72" i="11" s="1"/>
  <c r="O102" i="11"/>
  <c r="P99" i="11" s="1"/>
  <c r="S60" i="11"/>
  <c r="S115" i="11" s="1"/>
  <c r="S135" i="11"/>
  <c r="S98" i="11"/>
  <c r="S107" i="11"/>
  <c r="S67" i="11"/>
  <c r="T3" i="11"/>
  <c r="R112" i="11"/>
  <c r="S49" i="11"/>
  <c r="V66" i="11" l="1"/>
  <c r="V134" i="11"/>
  <c r="V97" i="11"/>
  <c r="V106" i="11"/>
  <c r="U14" i="11"/>
  <c r="U138" i="11" s="1"/>
  <c r="T36" i="11"/>
  <c r="U3" i="11"/>
  <c r="K130" i="11"/>
  <c r="K110" i="11" s="1"/>
  <c r="N71" i="11"/>
  <c r="S29" i="11"/>
  <c r="S72" i="11" s="1"/>
  <c r="T27" i="11"/>
  <c r="U27" i="11" s="1"/>
  <c r="V27" i="11" s="1"/>
  <c r="P102" i="11"/>
  <c r="Q99" i="11" s="1"/>
  <c r="S64" i="11"/>
  <c r="T44" i="11"/>
  <c r="U44" i="11" s="1"/>
  <c r="T135" i="11"/>
  <c r="T98" i="11"/>
  <c r="T107" i="11"/>
  <c r="T67" i="11"/>
  <c r="O103" i="11"/>
  <c r="O70" i="11" s="1"/>
  <c r="O109" i="11" s="1"/>
  <c r="R63" i="11"/>
  <c r="R74" i="11" s="1"/>
  <c r="R137" i="11"/>
  <c r="Q139" i="11"/>
  <c r="Q146" i="11" s="1"/>
  <c r="Q101" i="11" s="1"/>
  <c r="Q69" i="11" s="1"/>
  <c r="R73" i="11"/>
  <c r="S112" i="11"/>
  <c r="T49" i="11"/>
  <c r="U49" i="11" s="1"/>
  <c r="T60" i="11"/>
  <c r="S62" i="11"/>
  <c r="S78" i="11" s="1"/>
  <c r="T5" i="11"/>
  <c r="U5" i="11" s="1"/>
  <c r="T7" i="11"/>
  <c r="U7" i="11" s="1"/>
  <c r="V7" i="11" s="1"/>
  <c r="T30" i="11"/>
  <c r="U30" i="11" s="1"/>
  <c r="V30" i="11" s="1"/>
  <c r="S32" i="11"/>
  <c r="U60" i="11" l="1"/>
  <c r="T115" i="11"/>
  <c r="V49" i="11"/>
  <c r="V112" i="11" s="1"/>
  <c r="U112" i="11"/>
  <c r="V44" i="11"/>
  <c r="V64" i="11" s="1"/>
  <c r="U64" i="11"/>
  <c r="V14" i="11"/>
  <c r="V138" i="11" s="1"/>
  <c r="V5" i="11"/>
  <c r="V62" i="11" s="1"/>
  <c r="U62" i="11"/>
  <c r="V3" i="11"/>
  <c r="U29" i="11"/>
  <c r="U72" i="11" s="1"/>
  <c r="U67" i="11"/>
  <c r="U32" i="11"/>
  <c r="U36" i="11"/>
  <c r="U98" i="11"/>
  <c r="U107" i="11"/>
  <c r="U135" i="11"/>
  <c r="K131" i="11"/>
  <c r="L128" i="11" s="1"/>
  <c r="S73" i="11"/>
  <c r="S63" i="11"/>
  <c r="S74" i="11" s="1"/>
  <c r="P103" i="11"/>
  <c r="P70" i="11" s="1"/>
  <c r="P109" i="11" s="1"/>
  <c r="S137" i="11"/>
  <c r="R139" i="11"/>
  <c r="R146" i="11" s="1"/>
  <c r="R101" i="11" s="1"/>
  <c r="R69" i="11" s="1"/>
  <c r="T32" i="11"/>
  <c r="Q102" i="11"/>
  <c r="R99" i="11" s="1"/>
  <c r="T112" i="11"/>
  <c r="T62" i="11"/>
  <c r="T78" i="11" s="1"/>
  <c r="O71" i="11"/>
  <c r="T64" i="11"/>
  <c r="T29" i="11"/>
  <c r="T72" i="11" s="1"/>
  <c r="V60" i="11" l="1"/>
  <c r="V115" i="11" s="1"/>
  <c r="U115" i="11"/>
  <c r="U73" i="11"/>
  <c r="U78" i="11"/>
  <c r="U63" i="11"/>
  <c r="U74" i="11" s="1"/>
  <c r="V78" i="11"/>
  <c r="V63" i="11"/>
  <c r="V32" i="11"/>
  <c r="V73" i="11" s="1"/>
  <c r="V36" i="11"/>
  <c r="V107" i="11"/>
  <c r="V98" i="11"/>
  <c r="V29" i="11"/>
  <c r="V72" i="11" s="1"/>
  <c r="B4" i="12" s="1" a="1"/>
  <c r="V67" i="11"/>
  <c r="V135" i="11"/>
  <c r="L130" i="11"/>
  <c r="L110" i="11" s="1"/>
  <c r="P71" i="11"/>
  <c r="Q103" i="11"/>
  <c r="T63" i="11"/>
  <c r="T74" i="11" s="1"/>
  <c r="T137" i="11"/>
  <c r="U137" i="11" s="1"/>
  <c r="S139" i="11"/>
  <c r="S146" i="11" s="1"/>
  <c r="S101" i="11" s="1"/>
  <c r="S69" i="11" s="1"/>
  <c r="R102" i="11"/>
  <c r="S99" i="11" s="1"/>
  <c r="T73" i="11"/>
  <c r="V74" i="11" l="1"/>
  <c r="C4" i="12" a="1"/>
  <c r="C7" i="12" s="1"/>
  <c r="B4" i="12"/>
  <c r="B7" i="12"/>
  <c r="B10" i="12"/>
  <c r="B21" i="12"/>
  <c r="B5" i="12"/>
  <c r="B12" i="12"/>
  <c r="B22" i="12"/>
  <c r="B6" i="12"/>
  <c r="B17" i="12"/>
  <c r="B23" i="12"/>
  <c r="B8" i="12"/>
  <c r="B18" i="12"/>
  <c r="B15" i="12"/>
  <c r="B13" i="12"/>
  <c r="B20" i="12"/>
  <c r="B19" i="12"/>
  <c r="B14" i="12"/>
  <c r="B11" i="12"/>
  <c r="B9" i="12"/>
  <c r="B16" i="12"/>
  <c r="V137" i="11"/>
  <c r="V139" i="11" s="1"/>
  <c r="V146" i="11" s="1"/>
  <c r="V101" i="11" s="1"/>
  <c r="V69" i="11" s="1"/>
  <c r="U139" i="11"/>
  <c r="U146" i="11" s="1"/>
  <c r="U101" i="11" s="1"/>
  <c r="U69" i="11" s="1"/>
  <c r="L131" i="11"/>
  <c r="M128" i="11" s="1"/>
  <c r="Q71" i="11"/>
  <c r="Q70" i="11"/>
  <c r="Q109" i="11" s="1"/>
  <c r="R103" i="11"/>
  <c r="S102" i="11"/>
  <c r="T99" i="11" s="1"/>
  <c r="T139" i="11"/>
  <c r="T146" i="11" s="1"/>
  <c r="T101" i="11" s="1"/>
  <c r="T69" i="11" s="1"/>
  <c r="C16" i="12" l="1"/>
  <c r="C4" i="12"/>
  <c r="C14" i="12"/>
  <c r="C9" i="12"/>
  <c r="C15" i="12"/>
  <c r="C17" i="12"/>
  <c r="C20" i="12"/>
  <c r="C8" i="12"/>
  <c r="C18" i="12"/>
  <c r="C6" i="12"/>
  <c r="C19" i="12"/>
  <c r="C21" i="12"/>
  <c r="C5" i="12"/>
  <c r="C12" i="12"/>
  <c r="C22" i="12"/>
  <c r="C10" i="12"/>
  <c r="C23" i="12"/>
  <c r="C11" i="12"/>
  <c r="C13" i="12"/>
  <c r="M130" i="11"/>
  <c r="M110" i="11" s="1"/>
  <c r="R71" i="11"/>
  <c r="R70" i="11"/>
  <c r="R109" i="11" s="1"/>
  <c r="S103" i="11"/>
  <c r="S70" i="11" s="1"/>
  <c r="S109" i="11" s="1"/>
  <c r="T102" i="11"/>
  <c r="U99" i="11" s="1"/>
  <c r="M131" i="11" l="1"/>
  <c r="N128" i="11" s="1"/>
  <c r="N130" i="11" s="1"/>
  <c r="N131" i="11" s="1"/>
  <c r="U102" i="11"/>
  <c r="V99" i="11" s="1"/>
  <c r="V102" i="11" s="1"/>
  <c r="V103" i="11" s="1"/>
  <c r="T103" i="11"/>
  <c r="T70" i="11" s="1"/>
  <c r="T109" i="11" s="1"/>
  <c r="S71" i="11"/>
  <c r="N110" i="11" l="1"/>
  <c r="U103" i="11"/>
  <c r="V71" i="11"/>
  <c r="V70" i="11"/>
  <c r="V109" i="11" s="1"/>
  <c r="O128" i="11"/>
  <c r="T71" i="11"/>
  <c r="U71" i="11" l="1"/>
  <c r="U70" i="11"/>
  <c r="U109" i="11" s="1"/>
  <c r="O130" i="11"/>
  <c r="O110" i="11" s="1"/>
  <c r="O131" i="11" l="1"/>
  <c r="P128" i="11" s="1"/>
  <c r="P130" i="11" s="1"/>
  <c r="P110" i="11" s="1"/>
  <c r="P131" i="11" l="1"/>
  <c r="Q128" i="11" s="1"/>
  <c r="Q130" i="11" l="1"/>
  <c r="Q110" i="11" s="1"/>
  <c r="Q131" i="11" l="1"/>
  <c r="R128" i="11" s="1"/>
  <c r="R130" i="11" s="1"/>
  <c r="R110" i="11" s="1"/>
  <c r="R131" i="11" l="1"/>
  <c r="S128" i="11" s="1"/>
  <c r="S130" i="11" s="1"/>
  <c r="S110" i="11" s="1"/>
  <c r="S131" i="11" l="1"/>
  <c r="T128" i="11" s="1"/>
  <c r="T130" i="11" l="1"/>
  <c r="T110" i="11" s="1"/>
  <c r="T131" i="11" l="1"/>
  <c r="U128" i="11" s="1"/>
  <c r="U130" i="11" s="1"/>
  <c r="U110" i="11" s="1"/>
  <c r="U131" i="11" l="1"/>
  <c r="V128" i="11" s="1"/>
  <c r="V130" i="11" l="1"/>
  <c r="V110" i="11" s="1"/>
  <c r="V131" i="11" l="1"/>
  <c r="C85" i="11" l="1"/>
  <c r="C87" i="11"/>
  <c r="C86" i="11"/>
  <c r="C93" i="11" l="1"/>
  <c r="C82" i="11"/>
  <c r="C84" i="11" l="1"/>
  <c r="C83" i="11" l="1"/>
  <c r="D4" i="12"/>
  <c r="E4" i="12" a="1"/>
  <c r="E4" i="12"/>
  <c r="D5" i="12"/>
  <c r="E5" i="12"/>
  <c r="D6" i="12"/>
  <c r="E6" i="12"/>
  <c r="D7" i="12"/>
  <c r="E7" i="12"/>
  <c r="D8" i="12"/>
  <c r="E8" i="12"/>
  <c r="D9" i="12"/>
  <c r="E9" i="12"/>
  <c r="D10" i="12"/>
  <c r="E10" i="12"/>
  <c r="D11" i="12"/>
  <c r="E11" i="12"/>
  <c r="D12" i="12"/>
  <c r="E12" i="12"/>
  <c r="D13" i="12"/>
  <c r="E13" i="12"/>
  <c r="D14" i="12"/>
  <c r="E14" i="12"/>
  <c r="D15" i="12"/>
  <c r="E15" i="12"/>
  <c r="D16" i="12"/>
  <c r="E16" i="12"/>
  <c r="D17" i="12"/>
  <c r="E17" i="12"/>
  <c r="D18" i="12"/>
  <c r="E18" i="12"/>
  <c r="D19" i="12"/>
  <c r="E19" i="12"/>
  <c r="D20" i="12"/>
  <c r="E20" i="12"/>
  <c r="D21" i="12"/>
  <c r="E21" i="12"/>
  <c r="D22" i="12"/>
  <c r="E22" i="12"/>
  <c r="D23" i="12"/>
  <c r="E23" i="12"/>
  <c r="C75" i="11"/>
  <c r="D75" i="11"/>
  <c r="E75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V75" i="11"/>
  <c r="C76" i="11"/>
  <c r="D76" i="11"/>
  <c r="E76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U76" i="11"/>
  <c r="V76" i="11"/>
  <c r="C79" i="11"/>
  <c r="D79" i="11"/>
  <c r="E79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C88" i="11"/>
  <c r="C89" i="11"/>
  <c r="C92" i="11"/>
  <c r="C94" i="11"/>
  <c r="C108" i="11"/>
  <c r="D108" i="11"/>
  <c r="E108" i="11"/>
  <c r="F108" i="11"/>
  <c r="G108" i="11"/>
  <c r="H108" i="11"/>
  <c r="I108" i="11"/>
  <c r="J108" i="11"/>
  <c r="K108" i="11"/>
  <c r="L108" i="11"/>
  <c r="M108" i="11"/>
  <c r="N108" i="11"/>
  <c r="O108" i="11"/>
  <c r="P108" i="11"/>
  <c r="Q108" i="11"/>
  <c r="R108" i="11"/>
  <c r="S108" i="11"/>
  <c r="T108" i="11"/>
  <c r="U108" i="11"/>
  <c r="V108" i="11"/>
  <c r="C111" i="11"/>
  <c r="D111" i="11"/>
  <c r="E111" i="11"/>
  <c r="F111" i="11"/>
  <c r="G111" i="11"/>
  <c r="H111" i="11"/>
  <c r="I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V111" i="11"/>
  <c r="C113" i="11"/>
  <c r="D113" i="11"/>
  <c r="E113" i="11"/>
  <c r="F113" i="11"/>
  <c r="G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V113" i="11"/>
  <c r="C116" i="11"/>
  <c r="D116" i="11"/>
  <c r="E116" i="11"/>
  <c r="F116" i="11"/>
  <c r="G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V116" i="11"/>
  <c r="C117" i="11"/>
  <c r="D117" i="11"/>
  <c r="E117" i="11"/>
  <c r="F117" i="11"/>
  <c r="G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V117" i="11"/>
  <c r="C119" i="11"/>
  <c r="D119" i="11"/>
  <c r="E119" i="11"/>
  <c r="F119" i="11"/>
  <c r="G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V119" i="11"/>
  <c r="D122" i="11"/>
  <c r="E122" i="11"/>
  <c r="F122" i="11"/>
  <c r="G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V122" i="11"/>
  <c r="C123" i="11"/>
  <c r="D123" i="11"/>
  <c r="E123" i="11"/>
  <c r="F123" i="11"/>
  <c r="G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V123" i="11"/>
  <c r="C124" i="11"/>
  <c r="D124" i="11"/>
  <c r="E124" i="11"/>
  <c r="F124" i="11"/>
  <c r="G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V124" i="11"/>
  <c r="C125" i="11"/>
  <c r="D125" i="11"/>
  <c r="E125" i="11"/>
  <c r="F125" i="11"/>
  <c r="G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V125" i="11"/>
</calcChain>
</file>

<file path=xl/sharedStrings.xml><?xml version="1.0" encoding="utf-8"?>
<sst xmlns="http://schemas.openxmlformats.org/spreadsheetml/2006/main" count="142" uniqueCount="102">
  <si>
    <t>Fixed O &amp; M</t>
  </si>
  <si>
    <t>Variable O &amp; M</t>
  </si>
  <si>
    <t>Inflation</t>
  </si>
  <si>
    <t>Year of Capital Cost Estimate</t>
  </si>
  <si>
    <t>COD</t>
  </si>
  <si>
    <t>Escalation of Capital</t>
  </si>
  <si>
    <t>Total Capital Cost ($000)</t>
  </si>
  <si>
    <t>Fixed O &amp; M ($/MW/yr)</t>
  </si>
  <si>
    <t>Variable O &amp; M ($/MWh)</t>
  </si>
  <si>
    <t>Capital Cost/kW including AFUDC</t>
  </si>
  <si>
    <t>Capital Cost/kW including AFUDC at COD</t>
  </si>
  <si>
    <t>Useful Economic Life/Depreciation Period (yrs.)</t>
  </si>
  <si>
    <t>Plant Size (MW - net of station service)</t>
  </si>
  <si>
    <t>Capacity Factor</t>
  </si>
  <si>
    <t>Annual Energy Production (MWh)</t>
  </si>
  <si>
    <t>% Equity</t>
  </si>
  <si>
    <t>% Debt</t>
  </si>
  <si>
    <t>ROE</t>
  </si>
  <si>
    <t>Tax Rate</t>
  </si>
  <si>
    <t>Year of Fixed O &amp; M Estimate</t>
  </si>
  <si>
    <t>Year of Variable O &amp; M Estimate</t>
  </si>
  <si>
    <t>Interest Cost</t>
  </si>
  <si>
    <t>Plant Associated Cost Assumptions</t>
  </si>
  <si>
    <t>Economic Assumptions</t>
  </si>
  <si>
    <t>Tax Assumptions</t>
  </si>
  <si>
    <t>Heat Rate (BTU/kWh)</t>
  </si>
  <si>
    <t>Year of Fuel Cost Estimate</t>
  </si>
  <si>
    <t>Fuel Cost at COD ($/MMBTU)</t>
  </si>
  <si>
    <t>Fuel Cost ($/MMBTU)</t>
  </si>
  <si>
    <t>Escalation of Fuel Costs</t>
  </si>
  <si>
    <t>Engineering Assumptions</t>
  </si>
  <si>
    <t>Other Assumptions</t>
  </si>
  <si>
    <t>Annual Fuel Usage</t>
  </si>
  <si>
    <t>Finance Assumptions</t>
  </si>
  <si>
    <t>CCA Rate's</t>
  </si>
  <si>
    <t>Rate 1</t>
  </si>
  <si>
    <t>% of Capital</t>
  </si>
  <si>
    <t>Rate 2</t>
  </si>
  <si>
    <t>Rate 3</t>
  </si>
  <si>
    <t>Weighted Average CCA Rate</t>
  </si>
  <si>
    <t>Rate Base</t>
  </si>
  <si>
    <t>Opening</t>
  </si>
  <si>
    <t>Annual Depreciation</t>
  </si>
  <si>
    <t>Closing</t>
  </si>
  <si>
    <t>Revenue Requirement</t>
  </si>
  <si>
    <t>Taxes</t>
  </si>
  <si>
    <t>$/MWh</t>
  </si>
  <si>
    <t>Average Rate Base</t>
  </si>
  <si>
    <t>Depreciation</t>
  </si>
  <si>
    <t>Less:  Tax Depreciation</t>
  </si>
  <si>
    <t>Claimed</t>
  </si>
  <si>
    <t>Ending</t>
  </si>
  <si>
    <t>Taxable Income</t>
  </si>
  <si>
    <t>Current Losses</t>
  </si>
  <si>
    <t xml:space="preserve">CCA Balances </t>
  </si>
  <si>
    <t>Taxable Income before application of losses</t>
  </si>
  <si>
    <t>Taxes Payable - Trapped</t>
  </si>
  <si>
    <t>Losses Applied</t>
  </si>
  <si>
    <t>Taxes Payable - Corporatized</t>
  </si>
  <si>
    <t>Losses Available for Carryforward</t>
  </si>
  <si>
    <t>Less:  Application of Losses</t>
  </si>
  <si>
    <t>Taxes Payable- Applied</t>
  </si>
  <si>
    <t>Fuel Cost</t>
  </si>
  <si>
    <t>Calculated Values</t>
  </si>
  <si>
    <t>Corporatizes Taxes? (Y/N)</t>
  </si>
  <si>
    <t>Fixed O &amp; M - Nominal $</t>
  </si>
  <si>
    <t>Variable O &amp; M - Nominal $</t>
  </si>
  <si>
    <t>Capital Add #1</t>
  </si>
  <si>
    <t>Capital Add #2</t>
  </si>
  <si>
    <t>Additions</t>
  </si>
  <si>
    <t>Capital Adds #3 (For Mtce/Sustaining Capital)</t>
  </si>
  <si>
    <t>Nominal Capital Cost Amount</t>
  </si>
  <si>
    <t>Depreciation Period (Yrs.)</t>
  </si>
  <si>
    <t xml:space="preserve">Annual Depreciation </t>
  </si>
  <si>
    <t>Maintenance/Sustaining Capital</t>
  </si>
  <si>
    <t>Total Annual Depreciation</t>
  </si>
  <si>
    <t>Sustaining/Mtce Capital Amount</t>
  </si>
  <si>
    <t xml:space="preserve">Year of Sustaining/Mtce Capital </t>
  </si>
  <si>
    <t>Total</t>
  </si>
  <si>
    <t>After tax WACC</t>
  </si>
  <si>
    <t>Fixed</t>
  </si>
  <si>
    <t xml:space="preserve">Variable </t>
  </si>
  <si>
    <t>Levelized Price of Tariff Components</t>
  </si>
  <si>
    <t>Less:  Interest + OpEx + Fuel</t>
  </si>
  <si>
    <t>Total Revenue Requirement ($000)</t>
  </si>
  <si>
    <t>Energy Delivered (MWh)</t>
  </si>
  <si>
    <t>Capital Portion</t>
  </si>
  <si>
    <t>Nominal Cdn (000)</t>
  </si>
  <si>
    <t>Total Revenue Requirmeent</t>
  </si>
  <si>
    <t>Wind in Rate Base</t>
  </si>
  <si>
    <t>To set the price:</t>
  </si>
  <si>
    <t>Set CF to</t>
  </si>
  <si>
    <t>Calculate what $/kw = $80 levelized price</t>
  </si>
  <si>
    <t>Set COD to 2019</t>
  </si>
  <si>
    <t>For 2039 Model</t>
  </si>
  <si>
    <t>Set COD to 2039</t>
  </si>
  <si>
    <t>Take 80% of capital cost</t>
  </si>
  <si>
    <t>Set COD to 2012</t>
  </si>
  <si>
    <t>Set ROE to</t>
  </si>
  <si>
    <t>Set Interest to</t>
  </si>
  <si>
    <t>Y</t>
  </si>
  <si>
    <t>Set Capacity factor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</si>
</sst>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\ #,##0_);_(&quot;$&quot;\ \(#,##0\);_(&quot;$&quot;\ &quot;-&quot;??_);_(@_)"/>
    <numFmt numFmtId="165" formatCode="_(&quot;$&quot;\ #,##0_);_(&quot;$&quot;\ \(#,##0\);_(&quot;$&quot;\ &quot;0&quot;??_);_(@_)"/>
    <numFmt numFmtId="166" formatCode="0.0%"/>
    <numFmt numFmtId="167" formatCode="_(* #,##0_);_(* \(#,##0\);_(* &quot;-&quot;??_);_(@_)"/>
    <numFmt numFmtId="168" formatCode="_(&quot;$&quot;\ #,##0.00_);_(&quot;$&quot;\ \(#,##0.00\);_(&quot;$&quot;\ &quot;0&quot;??_);_(@_)"/>
    <numFmt numFmtId="169" formatCode="&quot;Year&quot;\ 0"/>
  </numFmts>
  <fonts count="17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theme="1"/>
      <name val="Calibri"/>
      <family val="2"/>
    </font>
    <font>
      <sz val="10"/>
      <color rgb="FF0070C0"/>
      <name val="Calibri"/>
      <family val="2"/>
    </font>
    <font>
      <b/>
      <sz val="10"/>
      <color rgb="FFFF0000"/>
      <name val="Calibri"/>
      <family val="2"/>
    </font>
    <font>
      <sz val="10"/>
      <color rgb="FFFF6699"/>
      <name val="Calibri"/>
      <family val="2"/>
    </font>
    <font>
      <b/>
      <sz val="10"/>
      <color rgb="FF0070C0"/>
      <name val="Calibri"/>
      <family val="2"/>
    </font>
    <font>
      <b/>
      <sz val="12"/>
      <color theme="1"/>
      <name val="Calibri"/>
      <family val="2"/>
    </font>
    <font>
      <b/>
      <sz val="10"/>
      <color rgb="FFFF6699"/>
      <name val="Calibri"/>
      <family val="2"/>
    </font>
    <font>
      <b/>
      <sz val="10"/>
      <color rgb="FFFF3399"/>
      <name val="Calibri"/>
      <family val="2"/>
    </font>
    <font>
      <sz val="10"/>
      <color theme="0"/>
      <name val="Calibri"/>
      <family val="2"/>
    </font>
    <font>
      <b/>
      <sz val="12"/>
      <color rgb="FF0070C0"/>
      <name val="Calibri"/>
      <family val="2"/>
    </font>
    <font>
      <b/>
      <sz val="16"/>
      <color theme="0"/>
      <name val="Calibri"/>
      <family val="2"/>
    </font>
    <font>
      <sz val="10"/>
      <name val="Calibri"/>
      <family val="2"/>
    </font>
    <font>
      <i/>
      <sz val="8"/>
      <color rgb="FF0070C0"/>
      <name val="Calibri"/>
      <family val="2"/>
    </font>
    <font>
      <b/>
      <i/>
      <sz val="8"/>
      <color rgb="FF0070C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/>
  </cellStyleXfs>
  <cellXfs count="90">
    <xf numFmtId="0" fontId="0" fillId="0" borderId="0" xfId="0"/>
    <xf numFmtId="0" fontId="8" fillId="2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6" fontId="2" fillId="0" borderId="0" xfId="3" applyNumberFormat="1" applyFont="1" applyAlignment="1">
      <alignment vertical="center"/>
    </xf>
    <xf numFmtId="166" fontId="4" fillId="0" borderId="0" xfId="3" applyNumberFormat="1" applyFont="1" applyAlignment="1">
      <alignment vertical="center"/>
    </xf>
    <xf numFmtId="167" fontId="2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5" fontId="2" fillId="0" borderId="0" xfId="2" applyNumberFormat="1" applyFont="1" applyAlignment="1">
      <alignment vertical="center"/>
    </xf>
    <xf numFmtId="165" fontId="4" fillId="0" borderId="0" xfId="2" applyNumberFormat="1" applyFont="1" applyAlignment="1">
      <alignment vertical="center"/>
    </xf>
    <xf numFmtId="168" fontId="2" fillId="0" borderId="0" xfId="2" applyNumberFormat="1" applyFont="1" applyAlignment="1">
      <alignment vertical="center"/>
    </xf>
    <xf numFmtId="168" fontId="4" fillId="0" borderId="0" xfId="2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9" fontId="2" fillId="0" borderId="0" xfId="3" applyFont="1" applyAlignment="1">
      <alignment vertical="center"/>
    </xf>
    <xf numFmtId="9" fontId="4" fillId="0" borderId="0" xfId="3" applyFont="1" applyAlignment="1">
      <alignment vertical="center"/>
    </xf>
    <xf numFmtId="0" fontId="5" fillId="0" borderId="0" xfId="0" applyFont="1" applyAlignment="1">
      <alignment horizontal="right" vertical="center"/>
    </xf>
    <xf numFmtId="168" fontId="7" fillId="0" borderId="0" xfId="2" applyNumberFormat="1" applyFont="1" applyAlignment="1">
      <alignment vertical="center"/>
    </xf>
    <xf numFmtId="165" fontId="4" fillId="0" borderId="2" xfId="2" applyNumberFormat="1" applyFont="1" applyBorder="1" applyAlignment="1">
      <alignment vertical="center"/>
    </xf>
    <xf numFmtId="165" fontId="7" fillId="0" borderId="0" xfId="2" applyNumberFormat="1" applyFont="1" applyAlignment="1">
      <alignment vertical="center"/>
    </xf>
    <xf numFmtId="165" fontId="0" fillId="0" borderId="0" xfId="0" applyNumberFormat="1" applyAlignment="1">
      <alignment vertical="center"/>
    </xf>
    <xf numFmtId="5" fontId="0" fillId="0" borderId="0" xfId="0" applyNumberFormat="1" applyAlignment="1">
      <alignment vertical="center"/>
    </xf>
    <xf numFmtId="5" fontId="4" fillId="0" borderId="0" xfId="0" applyNumberFormat="1" applyFont="1" applyAlignment="1">
      <alignment vertical="center"/>
    </xf>
    <xf numFmtId="5" fontId="0" fillId="0" borderId="2" xfId="0" applyNumberFormat="1" applyBorder="1" applyAlignment="1">
      <alignment vertical="center"/>
    </xf>
    <xf numFmtId="0" fontId="7" fillId="0" borderId="0" xfId="0" applyFont="1" applyAlignment="1">
      <alignment vertical="center"/>
    </xf>
    <xf numFmtId="169" fontId="5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0" fillId="0" borderId="0" xfId="0" applyNumberFormat="1" applyAlignment="1">
      <alignment vertical="center"/>
    </xf>
    <xf numFmtId="5" fontId="3" fillId="0" borderId="0" xfId="0" applyNumberFormat="1" applyFont="1" applyAlignment="1">
      <alignment vertical="center"/>
    </xf>
    <xf numFmtId="5" fontId="0" fillId="0" borderId="0" xfId="0" applyNumberFormat="1" applyBorder="1" applyAlignment="1">
      <alignment vertical="center"/>
    </xf>
    <xf numFmtId="5" fontId="6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10" fontId="4" fillId="0" borderId="0" xfId="3" applyNumberFormat="1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165" fontId="4" fillId="0" borderId="0" xfId="0" applyNumberFormat="1" applyFont="1" applyAlignment="1">
      <alignment vertical="center"/>
    </xf>
    <xf numFmtId="7" fontId="4" fillId="0" borderId="0" xfId="0" applyNumberFormat="1" applyFont="1" applyAlignment="1">
      <alignment vertical="center"/>
    </xf>
    <xf numFmtId="0" fontId="12" fillId="2" borderId="3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5" fontId="4" fillId="0" borderId="2" xfId="0" applyNumberFormat="1" applyFont="1" applyBorder="1" applyAlignment="1">
      <alignment vertical="center"/>
    </xf>
    <xf numFmtId="9" fontId="4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 indent="1"/>
    </xf>
    <xf numFmtId="165" fontId="7" fillId="0" borderId="0" xfId="0" applyNumberFormat="1" applyFont="1" applyAlignment="1">
      <alignment vertical="center"/>
    </xf>
    <xf numFmtId="5" fontId="4" fillId="0" borderId="0" xfId="0" applyNumberFormat="1" applyFont="1" applyAlignment="1">
      <alignment horizontal="left" vertical="center"/>
    </xf>
    <xf numFmtId="165" fontId="4" fillId="0" borderId="2" xfId="0" applyNumberFormat="1" applyFont="1" applyBorder="1" applyAlignment="1">
      <alignment vertical="center"/>
    </xf>
    <xf numFmtId="5" fontId="4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7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2"/>
    </xf>
    <xf numFmtId="0" fontId="13" fillId="3" borderId="4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7" fillId="4" borderId="0" xfId="0" applyFont="1" applyFill="1" applyAlignment="1">
      <alignment horizontal="right" vertical="center"/>
    </xf>
    <xf numFmtId="0" fontId="4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4" fillId="4" borderId="0" xfId="0" applyFont="1" applyFill="1" applyAlignment="1">
      <alignment horizontal="left" vertical="center" indent="1"/>
    </xf>
    <xf numFmtId="168" fontId="4" fillId="4" borderId="0" xfId="2" applyNumberFormat="1" applyFont="1" applyFill="1" applyBorder="1" applyAlignment="1">
      <alignment vertical="center"/>
    </xf>
    <xf numFmtId="0" fontId="7" fillId="4" borderId="0" xfId="0" applyFont="1" applyFill="1" applyAlignment="1">
      <alignment horizontal="left" vertical="center" indent="1"/>
    </xf>
    <xf numFmtId="168" fontId="7" fillId="4" borderId="5" xfId="2" applyNumberFormat="1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165" fontId="2" fillId="0" borderId="0" xfId="2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66" fontId="2" fillId="0" borderId="0" xfId="3" applyNumberFormat="1" applyFont="1" applyFill="1" applyAlignment="1">
      <alignment vertical="center"/>
    </xf>
    <xf numFmtId="167" fontId="2" fillId="0" borderId="0" xfId="1" applyNumberFormat="1" applyFont="1" applyFill="1" applyAlignment="1">
      <alignment vertical="center"/>
    </xf>
    <xf numFmtId="168" fontId="2" fillId="0" borderId="0" xfId="2" applyNumberFormat="1" applyFont="1" applyFill="1" applyAlignment="1">
      <alignment vertical="center"/>
    </xf>
    <xf numFmtId="168" fontId="4" fillId="0" borderId="0" xfId="2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9" fontId="2" fillId="0" borderId="0" xfId="3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vertical="center"/>
    </xf>
    <xf numFmtId="165" fontId="7" fillId="0" borderId="0" xfId="2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 indent="1"/>
    </xf>
    <xf numFmtId="167" fontId="4" fillId="0" borderId="0" xfId="1" applyNumberFormat="1" applyFont="1" applyFill="1" applyAlignment="1">
      <alignment vertical="center"/>
    </xf>
    <xf numFmtId="5" fontId="14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7" fillId="0" borderId="0" xfId="0" applyFont="1"/>
    <xf numFmtId="0" fontId="16" fillId="0" borderId="0" xfId="0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5">
    <cellStyle name="Comma" xfId="1" builtinId="3"/>
    <cellStyle name="Currency" xfId="2" builtinId="4"/>
    <cellStyle name="Normal" xfId="0" builtinId="0"/>
    <cellStyle name="Percent" xfId="3" builtinId="5"/>
    <cellStyle name="Style 1" xfId="4"/>
  </cellStyles>
  <dxfs count="0"/>
  <tableStyles count="0" defaultTableStyle="TableStyleMedium2" defaultPivotStyle="PivotStyleLight16"/>
  <colors>
    <mruColors>
      <color rgb="FFFF3399"/>
      <color rgb="FFFF6699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workbookViewId="0">
      <selection activeCell="D9" sqref="D9"/>
    </sheetView>
  </sheetViews>
  <sheetFormatPr defaultRowHeight="12.75" x14ac:dyDescent="0.2"/>
  <cols>
    <col min="1" max="1" width="9.140625" style="84"/>
    <col min="2" max="2" width="11.7109375" customWidth="1"/>
    <col min="3" max="3" width="13" customWidth="1"/>
    <col min="4" max="4" width="12.85546875" customWidth="1"/>
    <col min="5" max="5" width="13.28515625" style="84" customWidth="1"/>
  </cols>
  <sheetData>
    <row r="2" spans="1:5" ht="25.5" x14ac:dyDescent="0.2">
      <c r="B2" s="80" t="s">
        <v>0</v>
      </c>
      <c r="C2" s="80" t="s">
        <v>1</v>
      </c>
      <c r="D2" s="80" t="s">
        <v>86</v>
      </c>
      <c r="E2" s="80" t="s">
        <v>88</v>
      </c>
    </row>
    <row r="3" spans="1:5" ht="22.5" x14ac:dyDescent="0.2">
      <c r="B3" s="81" t="s">
        <v>87</v>
      </c>
      <c r="C3" s="81" t="s">
        <v>87</v>
      </c>
      <c r="D3" s="81" t="s">
        <v>87</v>
      </c>
      <c r="E3" s="86" t="s">
        <v>87</v>
      </c>
    </row>
    <row r="4" spans="1:5" x14ac:dyDescent="0.2">
      <c r="A4" s="85">
        <f>'On Shore Wind'!C3</f>
        <v>2012</v>
      </c>
      <c r="B4" s="82">
        <f t="array" ref="B4:B23">TRANSPOSE('On Shore Wind'!C72:V72)</f>
        <v>13005</v>
      </c>
      <c r="C4" s="82">
        <f t="array" ref="C4:C23">TRANSPOSE('On Shore Wind'!C73:V73)</f>
        <v>1215.1871999999998</v>
      </c>
      <c r="D4" s="82">
        <f ca="1">E4-SUM(B4:C4)</f>
        <v>40027.943036684788</v>
      </c>
      <c r="E4" s="87">
        <f t="array" aca="1" ref="E4:E23" ca="1">TRANSPOSE('On Shore Wind'!C76:V76)</f>
        <v>54248.130236684789</v>
      </c>
    </row>
    <row r="5" spans="1:5" x14ac:dyDescent="0.2">
      <c r="A5" s="85">
        <f>A4+1</f>
        <v>2013</v>
      </c>
      <c r="B5" s="82">
        <v>13265.1</v>
      </c>
      <c r="C5" s="82">
        <v>1239.4909439999999</v>
      </c>
      <c r="D5" s="82">
        <f t="shared" ref="D5:D23" ca="1" si="0">E5-SUM(B5:C5)</f>
        <v>-12108.540455163024</v>
      </c>
      <c r="E5" s="87">
        <f ca="1"/>
        <v>2396.050488836976</v>
      </c>
    </row>
    <row r="6" spans="1:5" x14ac:dyDescent="0.2">
      <c r="A6" s="85">
        <f t="shared" ref="A6:A23" si="1">A5+1</f>
        <v>2014</v>
      </c>
      <c r="B6" s="82">
        <v>13530.401999999998</v>
      </c>
      <c r="C6" s="82">
        <v>1264.2807628799999</v>
      </c>
      <c r="D6" s="82">
        <f t="shared" ca="1" si="0"/>
        <v>56567.577955163026</v>
      </c>
      <c r="E6" s="87">
        <f ca="1"/>
        <v>71362.26071804302</v>
      </c>
    </row>
    <row r="7" spans="1:5" x14ac:dyDescent="0.2">
      <c r="A7" s="85">
        <f t="shared" si="1"/>
        <v>2015</v>
      </c>
      <c r="B7" s="82">
        <v>13801.010039999999</v>
      </c>
      <c r="C7" s="82">
        <v>1289.5663781375999</v>
      </c>
      <c r="D7" s="82">
        <f t="shared" ca="1" si="0"/>
        <v>88999.915794836954</v>
      </c>
      <c r="E7" s="87">
        <f ca="1"/>
        <v>104090.49221297455</v>
      </c>
    </row>
    <row r="8" spans="1:5" x14ac:dyDescent="0.2">
      <c r="A8" s="85">
        <f t="shared" si="1"/>
        <v>2016</v>
      </c>
      <c r="B8" s="82">
        <v>14077.030240800001</v>
      </c>
      <c r="C8" s="82">
        <v>1315.3577057003522</v>
      </c>
      <c r="D8" s="82">
        <f t="shared" ca="1" si="0"/>
        <v>103310.36334918477</v>
      </c>
      <c r="E8" s="87">
        <f ca="1"/>
        <v>118702.75129568513</v>
      </c>
    </row>
    <row r="9" spans="1:5" x14ac:dyDescent="0.2">
      <c r="A9" s="85">
        <f t="shared" si="1"/>
        <v>2017</v>
      </c>
      <c r="B9" s="82">
        <v>14358.570845616003</v>
      </c>
      <c r="C9" s="82">
        <v>1341.664859814359</v>
      </c>
      <c r="D9" s="82">
        <f t="shared" ca="1" si="0"/>
        <v>108559.86576086959</v>
      </c>
      <c r="E9" s="87">
        <f ca="1"/>
        <v>124260.10146629995</v>
      </c>
    </row>
    <row r="10" spans="1:5" x14ac:dyDescent="0.2">
      <c r="A10" s="85">
        <f t="shared" si="1"/>
        <v>2018</v>
      </c>
      <c r="B10" s="82">
        <v>14645.742262528318</v>
      </c>
      <c r="C10" s="82">
        <v>1368.4981570106461</v>
      </c>
      <c r="D10" s="82">
        <f t="shared" ca="1" si="0"/>
        <v>109278.89560122284</v>
      </c>
      <c r="E10" s="87">
        <f ca="1"/>
        <v>125293.13602076181</v>
      </c>
    </row>
    <row r="11" spans="1:5" x14ac:dyDescent="0.2">
      <c r="A11" s="85">
        <f t="shared" si="1"/>
        <v>2019</v>
      </c>
      <c r="B11" s="82">
        <v>14938.657107778887</v>
      </c>
      <c r="C11" s="82">
        <v>1395.8681201508591</v>
      </c>
      <c r="D11" s="82">
        <f t="shared" ca="1" si="0"/>
        <v>107732.68915591032</v>
      </c>
      <c r="E11" s="87">
        <f ca="1"/>
        <v>124067.21438384007</v>
      </c>
    </row>
    <row r="12" spans="1:5" x14ac:dyDescent="0.2">
      <c r="A12" s="85">
        <f t="shared" si="1"/>
        <v>2020</v>
      </c>
      <c r="B12" s="82">
        <v>15237.430249934463</v>
      </c>
      <c r="C12" s="82">
        <v>1423.7854825538761</v>
      </c>
      <c r="D12" s="82">
        <f t="shared" ca="1" si="0"/>
        <v>105053.86456776495</v>
      </c>
      <c r="E12" s="87">
        <f ca="1"/>
        <v>121715.08030025329</v>
      </c>
    </row>
    <row r="13" spans="1:5" x14ac:dyDescent="0.2">
      <c r="A13" s="85">
        <f t="shared" si="1"/>
        <v>2021</v>
      </c>
      <c r="B13" s="82">
        <v>15542.178854933152</v>
      </c>
      <c r="C13" s="82">
        <v>1452.2611922049539</v>
      </c>
      <c r="D13" s="82">
        <f t="shared" ca="1" si="0"/>
        <v>101808.73090820311</v>
      </c>
      <c r="E13" s="87">
        <f ca="1"/>
        <v>118803.17095534122</v>
      </c>
    </row>
    <row r="14" spans="1:5" x14ac:dyDescent="0.2">
      <c r="A14" s="85">
        <f t="shared" si="1"/>
        <v>2022</v>
      </c>
      <c r="B14" s="82">
        <v>15853.022432031812</v>
      </c>
      <c r="C14" s="82">
        <v>1481.3064160490528</v>
      </c>
      <c r="D14" s="82">
        <f t="shared" ca="1" si="0"/>
        <v>98280.442712933072</v>
      </c>
      <c r="E14" s="87">
        <f ca="1"/>
        <v>115614.77156101394</v>
      </c>
    </row>
    <row r="15" spans="1:5" x14ac:dyDescent="0.2">
      <c r="A15" s="85">
        <f t="shared" si="1"/>
        <v>2023</v>
      </c>
      <c r="B15" s="82">
        <v>16170.082880672453</v>
      </c>
      <c r="C15" s="82">
        <v>1510.9325443700341</v>
      </c>
      <c r="D15" s="82">
        <f t="shared" ca="1" si="0"/>
        <v>94610.577249808935</v>
      </c>
      <c r="E15" s="87">
        <f ca="1"/>
        <v>112291.59267485142</v>
      </c>
    </row>
    <row r="16" spans="1:5" x14ac:dyDescent="0.2">
      <c r="A16" s="85">
        <f t="shared" si="1"/>
        <v>2024</v>
      </c>
      <c r="B16" s="82">
        <v>16493.484538285902</v>
      </c>
      <c r="C16" s="82">
        <v>1541.1511952574347</v>
      </c>
      <c r="D16" s="82">
        <f t="shared" ca="1" si="0"/>
        <v>90869.92315275775</v>
      </c>
      <c r="E16" s="87">
        <f ca="1"/>
        <v>108904.55888630108</v>
      </c>
    </row>
    <row r="17" spans="1:5" x14ac:dyDescent="0.2">
      <c r="A17" s="85">
        <f t="shared" si="1"/>
        <v>2025</v>
      </c>
      <c r="B17" s="82">
        <v>16823.35422905162</v>
      </c>
      <c r="C17" s="82">
        <v>1571.9742191625833</v>
      </c>
      <c r="D17" s="82">
        <f t="shared" ca="1" si="0"/>
        <v>87093.87473874299</v>
      </c>
      <c r="E17" s="87">
        <f ca="1"/>
        <v>105489.20318695719</v>
      </c>
    </row>
    <row r="18" spans="1:5" x14ac:dyDescent="0.2">
      <c r="A18" s="85">
        <f t="shared" si="1"/>
        <v>2026</v>
      </c>
      <c r="B18" s="82">
        <v>17159.821313632645</v>
      </c>
      <c r="C18" s="82">
        <v>1603.4137035458346</v>
      </c>
      <c r="D18" s="82">
        <f t="shared" ca="1" si="0"/>
        <v>83300.129166246523</v>
      </c>
      <c r="E18" s="87">
        <f ca="1"/>
        <v>102063.364183425</v>
      </c>
    </row>
    <row r="19" spans="1:5" x14ac:dyDescent="0.2">
      <c r="A19" s="85">
        <f t="shared" si="1"/>
        <v>2027</v>
      </c>
      <c r="B19" s="82">
        <v>17503.017739905303</v>
      </c>
      <c r="C19" s="82">
        <v>1635.4819776167515</v>
      </c>
      <c r="D19" s="82">
        <f t="shared" ca="1" si="0"/>
        <v>79497.535014509136</v>
      </c>
      <c r="E19" s="87">
        <f ca="1"/>
        <v>98636.034732031185</v>
      </c>
    </row>
    <row r="20" spans="1:5" x14ac:dyDescent="0.2">
      <c r="A20" s="85">
        <f t="shared" si="1"/>
        <v>2028</v>
      </c>
      <c r="B20" s="82">
        <v>17853.078094703411</v>
      </c>
      <c r="C20" s="82">
        <v>1668.1916171690868</v>
      </c>
      <c r="D20" s="82">
        <f t="shared" ca="1" si="0"/>
        <v>75690.516573151312</v>
      </c>
      <c r="E20" s="87">
        <f ca="1"/>
        <v>95211.786285023816</v>
      </c>
    </row>
    <row r="21" spans="1:5" x14ac:dyDescent="0.2">
      <c r="A21" s="85">
        <f t="shared" si="1"/>
        <v>2029</v>
      </c>
      <c r="B21" s="82">
        <v>18210.139656597479</v>
      </c>
      <c r="C21" s="82">
        <v>1701.5554495124682</v>
      </c>
      <c r="D21" s="82">
        <f t="shared" ca="1" si="0"/>
        <v>71881.285986983276</v>
      </c>
      <c r="E21" s="87">
        <f ca="1"/>
        <v>91792.981093093214</v>
      </c>
    </row>
    <row r="22" spans="1:5" x14ac:dyDescent="0.2">
      <c r="A22" s="85">
        <f t="shared" si="1"/>
        <v>2030</v>
      </c>
      <c r="B22" s="82">
        <v>18574.342449729429</v>
      </c>
      <c r="C22" s="82">
        <v>1735.5865585027177</v>
      </c>
      <c r="D22" s="82">
        <f t="shared" ca="1" si="0"/>
        <v>68070.949328410119</v>
      </c>
      <c r="E22" s="87">
        <f ca="1"/>
        <v>88380.878336642258</v>
      </c>
    </row>
    <row r="23" spans="1:5" x14ac:dyDescent="0.2">
      <c r="A23" s="85">
        <f t="shared" si="1"/>
        <v>2031</v>
      </c>
      <c r="B23" s="82">
        <v>18945.829298724017</v>
      </c>
      <c r="C23" s="82">
        <v>1770.2982896727722</v>
      </c>
      <c r="D23" s="82">
        <f t="shared" ca="1" si="0"/>
        <v>64260.059633634388</v>
      </c>
      <c r="E23" s="87">
        <f ca="1"/>
        <v>84976.187222031178</v>
      </c>
    </row>
    <row r="24" spans="1:5" x14ac:dyDescent="0.2">
      <c r="A24" s="85"/>
      <c r="B24" s="83"/>
      <c r="C24" s="83"/>
      <c r="D24" s="83"/>
      <c r="E24" s="88"/>
    </row>
    <row r="25" spans="1:5" x14ac:dyDescent="0.2">
      <c r="B25" s="83"/>
      <c r="C25" s="83"/>
      <c r="D25" s="83"/>
      <c r="E25" s="8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59999389629810485"/>
  </sheetPr>
  <dimension ref="A1:V163"/>
  <sheetViews>
    <sheetView tabSelected="1" workbookViewId="0">
      <selection activeCell="D23" sqref="D23"/>
    </sheetView>
  </sheetViews>
  <sheetFormatPr defaultRowHeight="12.75" x14ac:dyDescent="0.2"/>
  <cols>
    <col min="1" max="1" width="36.28515625" style="2" customWidth="1"/>
    <col min="2" max="2" width="11.5703125" style="2" bestFit="1" customWidth="1"/>
    <col min="3" max="3" width="12.85546875" style="2" customWidth="1"/>
    <col min="4" max="4" width="11.28515625" style="2" customWidth="1"/>
    <col min="5" max="5" width="12.28515625" style="2" customWidth="1"/>
    <col min="6" max="6" width="12.7109375" style="2" customWidth="1"/>
    <col min="7" max="7" width="11.7109375" style="2" customWidth="1"/>
    <col min="8" max="8" width="13" style="2" customWidth="1"/>
    <col min="9" max="9" width="10.5703125" style="2" customWidth="1"/>
    <col min="10" max="11" width="10" style="2" customWidth="1"/>
    <col min="12" max="22" width="10" style="2" bestFit="1" customWidth="1"/>
    <col min="23" max="16384" width="9.140625" style="2"/>
  </cols>
  <sheetData>
    <row r="1" spans="1:22" ht="36.75" customHeight="1" thickBot="1" x14ac:dyDescent="0.25">
      <c r="A1" s="54" t="s">
        <v>89</v>
      </c>
      <c r="B1" s="55"/>
    </row>
    <row r="2" spans="1:22" x14ac:dyDescent="0.2">
      <c r="A2" s="6"/>
      <c r="C2" s="27">
        <v>1</v>
      </c>
      <c r="D2" s="28">
        <f>C2+1</f>
        <v>2</v>
      </c>
      <c r="E2" s="28">
        <f t="shared" ref="E2:T2" si="0">D2+1</f>
        <v>3</v>
      </c>
      <c r="F2" s="28">
        <f t="shared" si="0"/>
        <v>4</v>
      </c>
      <c r="G2" s="28">
        <f t="shared" si="0"/>
        <v>5</v>
      </c>
      <c r="H2" s="28">
        <f t="shared" si="0"/>
        <v>6</v>
      </c>
      <c r="I2" s="28">
        <f t="shared" si="0"/>
        <v>7</v>
      </c>
      <c r="J2" s="28">
        <f t="shared" si="0"/>
        <v>8</v>
      </c>
      <c r="K2" s="28">
        <f t="shared" si="0"/>
        <v>9</v>
      </c>
      <c r="L2" s="28">
        <f t="shared" si="0"/>
        <v>10</v>
      </c>
      <c r="M2" s="28">
        <f t="shared" si="0"/>
        <v>11</v>
      </c>
      <c r="N2" s="28">
        <f t="shared" si="0"/>
        <v>12</v>
      </c>
      <c r="O2" s="28">
        <f t="shared" si="0"/>
        <v>13</v>
      </c>
      <c r="P2" s="28">
        <f t="shared" si="0"/>
        <v>14</v>
      </c>
      <c r="Q2" s="28">
        <f t="shared" si="0"/>
        <v>15</v>
      </c>
      <c r="R2" s="28">
        <f t="shared" si="0"/>
        <v>16</v>
      </c>
      <c r="S2" s="28">
        <f t="shared" si="0"/>
        <v>17</v>
      </c>
      <c r="T2" s="28">
        <f t="shared" si="0"/>
        <v>18</v>
      </c>
      <c r="U2" s="28">
        <f t="shared" ref="U2:U3" si="1">T2+1</f>
        <v>19</v>
      </c>
      <c r="V2" s="28">
        <f t="shared" ref="V2:V3" si="2">U2+1</f>
        <v>20</v>
      </c>
    </row>
    <row r="3" spans="1:22" x14ac:dyDescent="0.2">
      <c r="A3" s="6"/>
      <c r="C3" s="3">
        <f>C59</f>
        <v>2012</v>
      </c>
      <c r="D3" s="3">
        <f>C3+1</f>
        <v>2013</v>
      </c>
      <c r="E3" s="3">
        <f t="shared" ref="E3:T3" si="3">D3+1</f>
        <v>2014</v>
      </c>
      <c r="F3" s="3">
        <f t="shared" si="3"/>
        <v>2015</v>
      </c>
      <c r="G3" s="3">
        <f t="shared" si="3"/>
        <v>2016</v>
      </c>
      <c r="H3" s="3">
        <f t="shared" si="3"/>
        <v>2017</v>
      </c>
      <c r="I3" s="3">
        <f t="shared" si="3"/>
        <v>2018</v>
      </c>
      <c r="J3" s="3">
        <f t="shared" si="3"/>
        <v>2019</v>
      </c>
      <c r="K3" s="3">
        <f t="shared" si="3"/>
        <v>2020</v>
      </c>
      <c r="L3" s="3">
        <f t="shared" si="3"/>
        <v>2021</v>
      </c>
      <c r="M3" s="3">
        <f t="shared" si="3"/>
        <v>2022</v>
      </c>
      <c r="N3" s="3">
        <f t="shared" si="3"/>
        <v>2023</v>
      </c>
      <c r="O3" s="3">
        <f t="shared" si="3"/>
        <v>2024</v>
      </c>
      <c r="P3" s="3">
        <f t="shared" si="3"/>
        <v>2025</v>
      </c>
      <c r="Q3" s="3">
        <f t="shared" si="3"/>
        <v>2026</v>
      </c>
      <c r="R3" s="3">
        <f t="shared" si="3"/>
        <v>2027</v>
      </c>
      <c r="S3" s="3">
        <f t="shared" si="3"/>
        <v>2028</v>
      </c>
      <c r="T3" s="3">
        <f t="shared" si="3"/>
        <v>2029</v>
      </c>
      <c r="U3" s="3">
        <f t="shared" si="1"/>
        <v>2030</v>
      </c>
      <c r="V3" s="3">
        <f t="shared" si="2"/>
        <v>2031</v>
      </c>
    </row>
    <row r="4" spans="1:22" x14ac:dyDescent="0.2">
      <c r="A4" s="26" t="s">
        <v>30</v>
      </c>
    </row>
    <row r="5" spans="1:22" x14ac:dyDescent="0.2">
      <c r="A5" s="42" t="s">
        <v>12</v>
      </c>
      <c r="B5" s="5"/>
      <c r="C5" s="66">
        <v>425</v>
      </c>
      <c r="D5" s="6">
        <f>C5</f>
        <v>425</v>
      </c>
      <c r="E5" s="6">
        <f t="shared" ref="E5:T5" si="4">D5</f>
        <v>425</v>
      </c>
      <c r="F5" s="6">
        <f t="shared" si="4"/>
        <v>425</v>
      </c>
      <c r="G5" s="6">
        <f t="shared" si="4"/>
        <v>425</v>
      </c>
      <c r="H5" s="6">
        <f t="shared" si="4"/>
        <v>425</v>
      </c>
      <c r="I5" s="6">
        <f t="shared" si="4"/>
        <v>425</v>
      </c>
      <c r="J5" s="6">
        <f t="shared" si="4"/>
        <v>425</v>
      </c>
      <c r="K5" s="6">
        <f t="shared" si="4"/>
        <v>425</v>
      </c>
      <c r="L5" s="6">
        <f t="shared" si="4"/>
        <v>425</v>
      </c>
      <c r="M5" s="6">
        <f t="shared" si="4"/>
        <v>425</v>
      </c>
      <c r="N5" s="6">
        <f t="shared" si="4"/>
        <v>425</v>
      </c>
      <c r="O5" s="6">
        <f t="shared" si="4"/>
        <v>425</v>
      </c>
      <c r="P5" s="6">
        <f t="shared" si="4"/>
        <v>425</v>
      </c>
      <c r="Q5" s="6">
        <f t="shared" si="4"/>
        <v>425</v>
      </c>
      <c r="R5" s="6">
        <f t="shared" si="4"/>
        <v>425</v>
      </c>
      <c r="S5" s="6">
        <f t="shared" si="4"/>
        <v>425</v>
      </c>
      <c r="T5" s="6">
        <f t="shared" si="4"/>
        <v>425</v>
      </c>
      <c r="U5" s="6">
        <f t="shared" ref="U5:U7" si="5">T5</f>
        <v>425</v>
      </c>
      <c r="V5" s="6">
        <f t="shared" ref="V5:V7" si="6">U5</f>
        <v>425</v>
      </c>
    </row>
    <row r="6" spans="1:22" x14ac:dyDescent="0.2">
      <c r="A6" s="42" t="s">
        <v>13</v>
      </c>
      <c r="B6" s="7"/>
      <c r="C6" s="67">
        <v>0.32</v>
      </c>
      <c r="D6" s="8">
        <f>C6</f>
        <v>0.32</v>
      </c>
      <c r="E6" s="8">
        <f t="shared" ref="E6:T7" si="7">D6</f>
        <v>0.32</v>
      </c>
      <c r="F6" s="8">
        <f t="shared" si="7"/>
        <v>0.32</v>
      </c>
      <c r="G6" s="8">
        <f t="shared" si="7"/>
        <v>0.32</v>
      </c>
      <c r="H6" s="8">
        <f t="shared" si="7"/>
        <v>0.32</v>
      </c>
      <c r="I6" s="8">
        <f t="shared" si="7"/>
        <v>0.32</v>
      </c>
      <c r="J6" s="8">
        <f t="shared" si="7"/>
        <v>0.32</v>
      </c>
      <c r="K6" s="8">
        <f t="shared" si="7"/>
        <v>0.32</v>
      </c>
      <c r="L6" s="8">
        <f t="shared" si="7"/>
        <v>0.32</v>
      </c>
      <c r="M6" s="8">
        <f t="shared" si="7"/>
        <v>0.32</v>
      </c>
      <c r="N6" s="8">
        <f t="shared" si="7"/>
        <v>0.32</v>
      </c>
      <c r="O6" s="8">
        <f t="shared" si="7"/>
        <v>0.32</v>
      </c>
      <c r="P6" s="8">
        <f t="shared" si="7"/>
        <v>0.32</v>
      </c>
      <c r="Q6" s="8">
        <f t="shared" si="7"/>
        <v>0.32</v>
      </c>
      <c r="R6" s="8">
        <f t="shared" si="7"/>
        <v>0.32</v>
      </c>
      <c r="S6" s="8">
        <f t="shared" si="7"/>
        <v>0.32</v>
      </c>
      <c r="T6" s="8">
        <f t="shared" si="7"/>
        <v>0.32</v>
      </c>
      <c r="U6" s="8">
        <f t="shared" si="5"/>
        <v>0.32</v>
      </c>
      <c r="V6" s="8">
        <f t="shared" si="6"/>
        <v>0.32</v>
      </c>
    </row>
    <row r="7" spans="1:22" x14ac:dyDescent="0.2">
      <c r="A7" s="42" t="s">
        <v>25</v>
      </c>
      <c r="B7" s="9"/>
      <c r="C7" s="68">
        <v>0</v>
      </c>
      <c r="D7" s="10">
        <f>C7</f>
        <v>0</v>
      </c>
      <c r="E7" s="10">
        <f>D7</f>
        <v>0</v>
      </c>
      <c r="F7" s="10">
        <f t="shared" si="7"/>
        <v>0</v>
      </c>
      <c r="G7" s="10">
        <f t="shared" si="7"/>
        <v>0</v>
      </c>
      <c r="H7" s="10">
        <f t="shared" si="7"/>
        <v>0</v>
      </c>
      <c r="I7" s="10">
        <f t="shared" si="7"/>
        <v>0</v>
      </c>
      <c r="J7" s="10">
        <f t="shared" si="7"/>
        <v>0</v>
      </c>
      <c r="K7" s="10">
        <f t="shared" si="7"/>
        <v>0</v>
      </c>
      <c r="L7" s="10">
        <f t="shared" si="7"/>
        <v>0</v>
      </c>
      <c r="M7" s="10">
        <f t="shared" si="7"/>
        <v>0</v>
      </c>
      <c r="N7" s="10">
        <f t="shared" si="7"/>
        <v>0</v>
      </c>
      <c r="O7" s="10">
        <f t="shared" si="7"/>
        <v>0</v>
      </c>
      <c r="P7" s="10">
        <f t="shared" si="7"/>
        <v>0</v>
      </c>
      <c r="Q7" s="10">
        <f t="shared" si="7"/>
        <v>0</v>
      </c>
      <c r="R7" s="10">
        <f t="shared" si="7"/>
        <v>0</v>
      </c>
      <c r="S7" s="10">
        <f t="shared" si="7"/>
        <v>0</v>
      </c>
      <c r="T7" s="10">
        <f t="shared" si="7"/>
        <v>0</v>
      </c>
      <c r="U7" s="10">
        <f t="shared" si="5"/>
        <v>0</v>
      </c>
      <c r="V7" s="10">
        <f t="shared" si="6"/>
        <v>0</v>
      </c>
    </row>
    <row r="8" spans="1:22" x14ac:dyDescent="0.2">
      <c r="A8" s="26" t="s">
        <v>22</v>
      </c>
      <c r="B8" s="10"/>
      <c r="C8" s="10"/>
    </row>
    <row r="9" spans="1:22" x14ac:dyDescent="0.2">
      <c r="A9" s="26" t="s">
        <v>67</v>
      </c>
      <c r="B9" s="10"/>
      <c r="C9" s="10"/>
    </row>
    <row r="10" spans="1:22" x14ac:dyDescent="0.2">
      <c r="A10" s="42" t="s">
        <v>9</v>
      </c>
      <c r="B10" s="11"/>
      <c r="C10" s="65">
        <v>1985</v>
      </c>
    </row>
    <row r="11" spans="1:22" x14ac:dyDescent="0.2">
      <c r="A11" s="42" t="s">
        <v>3</v>
      </c>
      <c r="B11" s="5"/>
      <c r="C11" s="66">
        <v>2011</v>
      </c>
    </row>
    <row r="12" spans="1:22" x14ac:dyDescent="0.2">
      <c r="A12" s="42" t="s">
        <v>10</v>
      </c>
      <c r="B12" s="12"/>
      <c r="C12" s="12">
        <f>C10*(1+C40)^(C59-C11)</f>
        <v>2024.7</v>
      </c>
    </row>
    <row r="13" spans="1:22" x14ac:dyDescent="0.2">
      <c r="A13" s="45" t="s">
        <v>6</v>
      </c>
      <c r="B13" s="12"/>
      <c r="C13" s="12">
        <f>C12*C5</f>
        <v>860497.5</v>
      </c>
      <c r="D13" s="22"/>
    </row>
    <row r="14" spans="1:22" ht="12" customHeight="1" x14ac:dyDescent="0.2">
      <c r="A14" s="42" t="s">
        <v>11</v>
      </c>
      <c r="B14" s="5"/>
      <c r="C14" s="66">
        <v>20</v>
      </c>
      <c r="D14" s="6">
        <f>IF(D2&lt;=C14,C14,0)</f>
        <v>20</v>
      </c>
      <c r="E14" s="6">
        <f t="shared" ref="E14:T14" si="8">IF(E2&lt;=D14,D14,0)</f>
        <v>20</v>
      </c>
      <c r="F14" s="6">
        <f t="shared" si="8"/>
        <v>20</v>
      </c>
      <c r="G14" s="6">
        <f t="shared" si="8"/>
        <v>20</v>
      </c>
      <c r="H14" s="6">
        <f t="shared" si="8"/>
        <v>20</v>
      </c>
      <c r="I14" s="6">
        <f t="shared" si="8"/>
        <v>20</v>
      </c>
      <c r="J14" s="6">
        <f t="shared" si="8"/>
        <v>20</v>
      </c>
      <c r="K14" s="6">
        <f t="shared" si="8"/>
        <v>20</v>
      </c>
      <c r="L14" s="6">
        <f t="shared" si="8"/>
        <v>20</v>
      </c>
      <c r="M14" s="6">
        <f t="shared" si="8"/>
        <v>20</v>
      </c>
      <c r="N14" s="6">
        <f t="shared" si="8"/>
        <v>20</v>
      </c>
      <c r="O14" s="6">
        <f t="shared" si="8"/>
        <v>20</v>
      </c>
      <c r="P14" s="6">
        <f t="shared" si="8"/>
        <v>20</v>
      </c>
      <c r="Q14" s="6">
        <f t="shared" si="8"/>
        <v>20</v>
      </c>
      <c r="R14" s="6">
        <f t="shared" si="8"/>
        <v>20</v>
      </c>
      <c r="S14" s="6">
        <f t="shared" si="8"/>
        <v>20</v>
      </c>
      <c r="T14" s="6">
        <f t="shared" si="8"/>
        <v>20</v>
      </c>
      <c r="U14" s="6">
        <f t="shared" ref="U14" si="9">IF(U2&lt;=T14,T14,0)</f>
        <v>20</v>
      </c>
      <c r="V14" s="6">
        <f t="shared" ref="V14" si="10">IF(V2&lt;=U14,U14,0)</f>
        <v>20</v>
      </c>
    </row>
    <row r="15" spans="1:22" ht="12" customHeight="1" x14ac:dyDescent="0.2">
      <c r="A15" s="26" t="s">
        <v>68</v>
      </c>
      <c r="B15" s="5"/>
      <c r="C15" s="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2" customHeight="1" x14ac:dyDescent="0.2">
      <c r="A16" s="42" t="s">
        <v>9</v>
      </c>
      <c r="B16" s="5"/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2" customHeight="1" x14ac:dyDescent="0.2">
      <c r="A17" s="42" t="s">
        <v>3</v>
      </c>
      <c r="B17" s="5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2" customHeight="1" x14ac:dyDescent="0.2">
      <c r="A18" s="42" t="s">
        <v>10</v>
      </c>
      <c r="B18" s="5"/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2" customHeight="1" x14ac:dyDescent="0.2">
      <c r="A19" s="45" t="s">
        <v>6</v>
      </c>
      <c r="B19" s="5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2" customHeight="1" x14ac:dyDescent="0.2">
      <c r="A20" s="42" t="s">
        <v>11</v>
      </c>
      <c r="B20" s="5"/>
      <c r="C20" s="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2" customHeight="1" x14ac:dyDescent="0.2">
      <c r="A21" s="26" t="s">
        <v>70</v>
      </c>
      <c r="B21" s="35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2" customHeight="1" x14ac:dyDescent="0.2">
      <c r="A22" s="42" t="s">
        <v>76</v>
      </c>
      <c r="B22" s="5"/>
      <c r="C22" s="5"/>
      <c r="D22" s="11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" customHeight="1" x14ac:dyDescent="0.2">
      <c r="A23" s="42" t="s">
        <v>77</v>
      </c>
      <c r="B23" s="5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2" customHeight="1" x14ac:dyDescent="0.2">
      <c r="A24" s="42" t="s">
        <v>71</v>
      </c>
      <c r="B24" s="5"/>
      <c r="C24" s="5"/>
      <c r="D24" s="1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2" customHeight="1" x14ac:dyDescent="0.2">
      <c r="A25" s="42" t="s">
        <v>11</v>
      </c>
      <c r="B25" s="5"/>
      <c r="C25" s="5"/>
      <c r="D25" s="5"/>
      <c r="E25" s="5"/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x14ac:dyDescent="0.2">
      <c r="A26" s="52"/>
      <c r="B26" s="12"/>
      <c r="C26" s="12"/>
    </row>
    <row r="27" spans="1:22" x14ac:dyDescent="0.2">
      <c r="A27" s="42" t="s">
        <v>7</v>
      </c>
      <c r="B27" s="13"/>
      <c r="C27" s="69">
        <v>30</v>
      </c>
      <c r="D27" s="14">
        <f>C27</f>
        <v>30</v>
      </c>
      <c r="E27" s="14">
        <f t="shared" ref="E27:T27" si="11">D27</f>
        <v>30</v>
      </c>
      <c r="F27" s="14">
        <f t="shared" si="11"/>
        <v>30</v>
      </c>
      <c r="G27" s="14">
        <f t="shared" si="11"/>
        <v>30</v>
      </c>
      <c r="H27" s="14">
        <f t="shared" si="11"/>
        <v>30</v>
      </c>
      <c r="I27" s="14">
        <f t="shared" si="11"/>
        <v>30</v>
      </c>
      <c r="J27" s="14">
        <f t="shared" si="11"/>
        <v>30</v>
      </c>
      <c r="K27" s="14">
        <f t="shared" si="11"/>
        <v>30</v>
      </c>
      <c r="L27" s="14">
        <f t="shared" si="11"/>
        <v>30</v>
      </c>
      <c r="M27" s="14">
        <f t="shared" si="11"/>
        <v>30</v>
      </c>
      <c r="N27" s="14">
        <f t="shared" si="11"/>
        <v>30</v>
      </c>
      <c r="O27" s="14">
        <f t="shared" si="11"/>
        <v>30</v>
      </c>
      <c r="P27" s="14">
        <f t="shared" si="11"/>
        <v>30</v>
      </c>
      <c r="Q27" s="14">
        <f t="shared" si="11"/>
        <v>30</v>
      </c>
      <c r="R27" s="14">
        <f t="shared" si="11"/>
        <v>30</v>
      </c>
      <c r="S27" s="14">
        <f t="shared" si="11"/>
        <v>30</v>
      </c>
      <c r="T27" s="14">
        <f t="shared" si="11"/>
        <v>30</v>
      </c>
      <c r="U27" s="14">
        <f t="shared" ref="U27:U28" si="12">T27</f>
        <v>30</v>
      </c>
      <c r="V27" s="14">
        <f t="shared" ref="V27:V28" si="13">U27</f>
        <v>30</v>
      </c>
    </row>
    <row r="28" spans="1:22" x14ac:dyDescent="0.2">
      <c r="A28" s="42" t="s">
        <v>19</v>
      </c>
      <c r="B28" s="5"/>
      <c r="C28" s="66">
        <v>2011</v>
      </c>
      <c r="D28" s="6">
        <f>C28</f>
        <v>2011</v>
      </c>
      <c r="E28" s="6">
        <f t="shared" ref="E28:T28" si="14">D28</f>
        <v>2011</v>
      </c>
      <c r="F28" s="6">
        <f t="shared" si="14"/>
        <v>2011</v>
      </c>
      <c r="G28" s="6">
        <f t="shared" si="14"/>
        <v>2011</v>
      </c>
      <c r="H28" s="6">
        <f t="shared" si="14"/>
        <v>2011</v>
      </c>
      <c r="I28" s="6">
        <f t="shared" si="14"/>
        <v>2011</v>
      </c>
      <c r="J28" s="6">
        <f t="shared" si="14"/>
        <v>2011</v>
      </c>
      <c r="K28" s="6">
        <f t="shared" si="14"/>
        <v>2011</v>
      </c>
      <c r="L28" s="6">
        <f t="shared" si="14"/>
        <v>2011</v>
      </c>
      <c r="M28" s="6">
        <f t="shared" si="14"/>
        <v>2011</v>
      </c>
      <c r="N28" s="6">
        <f t="shared" si="14"/>
        <v>2011</v>
      </c>
      <c r="O28" s="6">
        <f t="shared" si="14"/>
        <v>2011</v>
      </c>
      <c r="P28" s="6">
        <f t="shared" si="14"/>
        <v>2011</v>
      </c>
      <c r="Q28" s="6">
        <f t="shared" si="14"/>
        <v>2011</v>
      </c>
      <c r="R28" s="6">
        <f t="shared" si="14"/>
        <v>2011</v>
      </c>
      <c r="S28" s="6">
        <f t="shared" si="14"/>
        <v>2011</v>
      </c>
      <c r="T28" s="6">
        <f t="shared" si="14"/>
        <v>2011</v>
      </c>
      <c r="U28" s="6">
        <f t="shared" si="12"/>
        <v>2011</v>
      </c>
      <c r="V28" s="6">
        <f t="shared" si="13"/>
        <v>2011</v>
      </c>
    </row>
    <row r="29" spans="1:22" x14ac:dyDescent="0.2">
      <c r="A29" s="42" t="s">
        <v>65</v>
      </c>
      <c r="B29" s="14"/>
      <c r="C29" s="14">
        <f t="shared" ref="C29:T29" si="15">C27*(1+C39)^(C3-C28)</f>
        <v>30.6</v>
      </c>
      <c r="D29" s="14">
        <f t="shared" si="15"/>
        <v>31.212</v>
      </c>
      <c r="E29" s="14">
        <f t="shared" si="15"/>
        <v>31.836239999999997</v>
      </c>
      <c r="F29" s="14">
        <f t="shared" si="15"/>
        <v>32.4729648</v>
      </c>
      <c r="G29" s="14">
        <f t="shared" si="15"/>
        <v>33.122424096000003</v>
      </c>
      <c r="H29" s="14">
        <f t="shared" si="15"/>
        <v>33.784872577920005</v>
      </c>
      <c r="I29" s="14">
        <f t="shared" si="15"/>
        <v>34.460570029478397</v>
      </c>
      <c r="J29" s="14">
        <f t="shared" si="15"/>
        <v>35.149781430067968</v>
      </c>
      <c r="K29" s="14">
        <f t="shared" si="15"/>
        <v>35.852777058669325</v>
      </c>
      <c r="L29" s="14">
        <f t="shared" si="15"/>
        <v>36.569832599842712</v>
      </c>
      <c r="M29" s="14">
        <f t="shared" si="15"/>
        <v>37.301229251839558</v>
      </c>
      <c r="N29" s="14">
        <f t="shared" si="15"/>
        <v>38.047253836876358</v>
      </c>
      <c r="O29" s="14">
        <f t="shared" si="15"/>
        <v>38.808198913613886</v>
      </c>
      <c r="P29" s="14">
        <f t="shared" si="15"/>
        <v>39.584362891886165</v>
      </c>
      <c r="Q29" s="14">
        <f t="shared" si="15"/>
        <v>40.376050149723874</v>
      </c>
      <c r="R29" s="14">
        <f t="shared" si="15"/>
        <v>41.183571152718358</v>
      </c>
      <c r="S29" s="14">
        <f t="shared" si="15"/>
        <v>42.007242575772729</v>
      </c>
      <c r="T29" s="14">
        <f t="shared" si="15"/>
        <v>42.847387427288183</v>
      </c>
      <c r="U29" s="14">
        <f t="shared" ref="U29:V29" si="16">U27*(1+U39)^(U3-U28)</f>
        <v>43.704335175833947</v>
      </c>
      <c r="V29" s="14">
        <f t="shared" si="16"/>
        <v>44.578421879350628</v>
      </c>
    </row>
    <row r="30" spans="1:22" x14ac:dyDescent="0.2">
      <c r="A30" s="42" t="s">
        <v>8</v>
      </c>
      <c r="B30" s="13"/>
      <c r="C30" s="69">
        <v>1</v>
      </c>
      <c r="D30" s="14">
        <f>C30</f>
        <v>1</v>
      </c>
      <c r="E30" s="14">
        <f t="shared" ref="E30:T31" si="17">D30</f>
        <v>1</v>
      </c>
      <c r="F30" s="14">
        <f t="shared" si="17"/>
        <v>1</v>
      </c>
      <c r="G30" s="14">
        <f t="shared" si="17"/>
        <v>1</v>
      </c>
      <c r="H30" s="14">
        <f t="shared" si="17"/>
        <v>1</v>
      </c>
      <c r="I30" s="14">
        <f t="shared" si="17"/>
        <v>1</v>
      </c>
      <c r="J30" s="14">
        <f t="shared" si="17"/>
        <v>1</v>
      </c>
      <c r="K30" s="14">
        <f t="shared" si="17"/>
        <v>1</v>
      </c>
      <c r="L30" s="14">
        <f t="shared" si="17"/>
        <v>1</v>
      </c>
      <c r="M30" s="14">
        <f t="shared" si="17"/>
        <v>1</v>
      </c>
      <c r="N30" s="14">
        <f t="shared" si="17"/>
        <v>1</v>
      </c>
      <c r="O30" s="14">
        <f t="shared" si="17"/>
        <v>1</v>
      </c>
      <c r="P30" s="14">
        <f t="shared" si="17"/>
        <v>1</v>
      </c>
      <c r="Q30" s="14">
        <f t="shared" si="17"/>
        <v>1</v>
      </c>
      <c r="R30" s="14">
        <f t="shared" si="17"/>
        <v>1</v>
      </c>
      <c r="S30" s="14">
        <f t="shared" si="17"/>
        <v>1</v>
      </c>
      <c r="T30" s="14">
        <f t="shared" si="17"/>
        <v>1</v>
      </c>
      <c r="U30" s="14">
        <f t="shared" ref="U30:U31" si="18">T30</f>
        <v>1</v>
      </c>
      <c r="V30" s="14">
        <f t="shared" ref="V30:V31" si="19">U30</f>
        <v>1</v>
      </c>
    </row>
    <row r="31" spans="1:22" x14ac:dyDescent="0.2">
      <c r="A31" s="42" t="s">
        <v>20</v>
      </c>
      <c r="B31" s="5"/>
      <c r="C31" s="66">
        <v>2011</v>
      </c>
      <c r="D31" s="6">
        <f t="shared" ref="D31:S31" si="20">C31</f>
        <v>2011</v>
      </c>
      <c r="E31" s="6">
        <f t="shared" si="20"/>
        <v>2011</v>
      </c>
      <c r="F31" s="6">
        <f t="shared" si="20"/>
        <v>2011</v>
      </c>
      <c r="G31" s="6">
        <f t="shared" si="20"/>
        <v>2011</v>
      </c>
      <c r="H31" s="6">
        <f t="shared" si="20"/>
        <v>2011</v>
      </c>
      <c r="I31" s="6">
        <f t="shared" si="20"/>
        <v>2011</v>
      </c>
      <c r="J31" s="6">
        <f t="shared" si="20"/>
        <v>2011</v>
      </c>
      <c r="K31" s="6">
        <f t="shared" si="20"/>
        <v>2011</v>
      </c>
      <c r="L31" s="6">
        <f t="shared" si="20"/>
        <v>2011</v>
      </c>
      <c r="M31" s="6">
        <f t="shared" si="20"/>
        <v>2011</v>
      </c>
      <c r="N31" s="6">
        <f t="shared" si="20"/>
        <v>2011</v>
      </c>
      <c r="O31" s="6">
        <f t="shared" si="20"/>
        <v>2011</v>
      </c>
      <c r="P31" s="6">
        <f t="shared" si="20"/>
        <v>2011</v>
      </c>
      <c r="Q31" s="6">
        <f t="shared" si="20"/>
        <v>2011</v>
      </c>
      <c r="R31" s="6">
        <f t="shared" si="20"/>
        <v>2011</v>
      </c>
      <c r="S31" s="6">
        <f t="shared" si="20"/>
        <v>2011</v>
      </c>
      <c r="T31" s="6">
        <f t="shared" si="17"/>
        <v>2011</v>
      </c>
      <c r="U31" s="6">
        <f t="shared" si="18"/>
        <v>2011</v>
      </c>
      <c r="V31" s="6">
        <f t="shared" si="19"/>
        <v>2011</v>
      </c>
    </row>
    <row r="32" spans="1:22" x14ac:dyDescent="0.2">
      <c r="A32" s="42" t="s">
        <v>66</v>
      </c>
      <c r="B32" s="14"/>
      <c r="C32" s="14">
        <f>C30*(1+C39)^(C59-C31)</f>
        <v>1.02</v>
      </c>
      <c r="D32" s="14">
        <f t="shared" ref="D32:T32" si="21">D30*(1+D39)^(D3-D31)</f>
        <v>1.0404</v>
      </c>
      <c r="E32" s="14">
        <f t="shared" si="21"/>
        <v>1.0612079999999999</v>
      </c>
      <c r="F32" s="14">
        <f t="shared" si="21"/>
        <v>1.08243216</v>
      </c>
      <c r="G32" s="14">
        <f t="shared" si="21"/>
        <v>1.1040808032</v>
      </c>
      <c r="H32" s="14">
        <f t="shared" si="21"/>
        <v>1.1261624192640001</v>
      </c>
      <c r="I32" s="14">
        <f t="shared" si="21"/>
        <v>1.1486856676492798</v>
      </c>
      <c r="J32" s="14">
        <f t="shared" si="21"/>
        <v>1.1716593810022655</v>
      </c>
      <c r="K32" s="14">
        <f t="shared" si="21"/>
        <v>1.1950925686223108</v>
      </c>
      <c r="L32" s="14">
        <f t="shared" si="21"/>
        <v>1.2189944199947571</v>
      </c>
      <c r="M32" s="14">
        <f t="shared" si="21"/>
        <v>1.243374308394652</v>
      </c>
      <c r="N32" s="14">
        <f t="shared" si="21"/>
        <v>1.2682417945625453</v>
      </c>
      <c r="O32" s="14">
        <f t="shared" si="21"/>
        <v>1.2936066304537961</v>
      </c>
      <c r="P32" s="14">
        <f t="shared" si="21"/>
        <v>1.3194787630628722</v>
      </c>
      <c r="Q32" s="14">
        <f t="shared" si="21"/>
        <v>1.3458683383241292</v>
      </c>
      <c r="R32" s="14">
        <f t="shared" si="21"/>
        <v>1.372785705090612</v>
      </c>
      <c r="S32" s="14">
        <f t="shared" si="21"/>
        <v>1.4002414191924244</v>
      </c>
      <c r="T32" s="14">
        <f t="shared" si="21"/>
        <v>1.4282462475762727</v>
      </c>
      <c r="U32" s="14">
        <f t="shared" ref="U32:V32" si="22">U30*(1+U39)^(U3-U31)</f>
        <v>1.4568111725277981</v>
      </c>
      <c r="V32" s="14">
        <f t="shared" si="22"/>
        <v>1.4859473959783542</v>
      </c>
    </row>
    <row r="33" spans="1:22" x14ac:dyDescent="0.2">
      <c r="A33" s="6"/>
      <c r="B33" s="13"/>
      <c r="C33" s="13"/>
    </row>
    <row r="34" spans="1:22" x14ac:dyDescent="0.2">
      <c r="A34" s="42" t="s">
        <v>28</v>
      </c>
      <c r="B34" s="13"/>
      <c r="C34" s="70">
        <v>0</v>
      </c>
      <c r="D34" s="14">
        <f>C34</f>
        <v>0</v>
      </c>
      <c r="E34" s="14">
        <f t="shared" ref="E34:T34" si="23">D34</f>
        <v>0</v>
      </c>
      <c r="F34" s="14">
        <f t="shared" si="23"/>
        <v>0</v>
      </c>
      <c r="G34" s="14">
        <f t="shared" si="23"/>
        <v>0</v>
      </c>
      <c r="H34" s="14">
        <f t="shared" si="23"/>
        <v>0</v>
      </c>
      <c r="I34" s="14">
        <f t="shared" si="23"/>
        <v>0</v>
      </c>
      <c r="J34" s="14">
        <f t="shared" si="23"/>
        <v>0</v>
      </c>
      <c r="K34" s="14">
        <f t="shared" si="23"/>
        <v>0</v>
      </c>
      <c r="L34" s="14">
        <f t="shared" si="23"/>
        <v>0</v>
      </c>
      <c r="M34" s="14">
        <f t="shared" si="23"/>
        <v>0</v>
      </c>
      <c r="N34" s="14">
        <f t="shared" si="23"/>
        <v>0</v>
      </c>
      <c r="O34" s="14">
        <f t="shared" si="23"/>
        <v>0</v>
      </c>
      <c r="P34" s="14">
        <f t="shared" si="23"/>
        <v>0</v>
      </c>
      <c r="Q34" s="14">
        <f t="shared" si="23"/>
        <v>0</v>
      </c>
      <c r="R34" s="14">
        <f t="shared" si="23"/>
        <v>0</v>
      </c>
      <c r="S34" s="14">
        <f t="shared" si="23"/>
        <v>0</v>
      </c>
      <c r="T34" s="14">
        <f t="shared" si="23"/>
        <v>0</v>
      </c>
      <c r="U34" s="14">
        <f t="shared" ref="U34:U35" si="24">T34</f>
        <v>0</v>
      </c>
      <c r="V34" s="14">
        <f t="shared" ref="V34:V35" si="25">U34</f>
        <v>0</v>
      </c>
    </row>
    <row r="35" spans="1:22" x14ac:dyDescent="0.2">
      <c r="A35" s="42" t="s">
        <v>26</v>
      </c>
      <c r="B35" s="5"/>
      <c r="C35" s="71">
        <v>2011</v>
      </c>
      <c r="D35" s="6">
        <f>C35</f>
        <v>2011</v>
      </c>
      <c r="E35" s="6">
        <f t="shared" ref="E35:T35" si="26">D35</f>
        <v>2011</v>
      </c>
      <c r="F35" s="6">
        <f t="shared" si="26"/>
        <v>2011</v>
      </c>
      <c r="G35" s="6">
        <f t="shared" si="26"/>
        <v>2011</v>
      </c>
      <c r="H35" s="6">
        <f t="shared" si="26"/>
        <v>2011</v>
      </c>
      <c r="I35" s="6">
        <f t="shared" si="26"/>
        <v>2011</v>
      </c>
      <c r="J35" s="6">
        <f t="shared" si="26"/>
        <v>2011</v>
      </c>
      <c r="K35" s="6">
        <f t="shared" si="26"/>
        <v>2011</v>
      </c>
      <c r="L35" s="6">
        <f t="shared" si="26"/>
        <v>2011</v>
      </c>
      <c r="M35" s="6">
        <f t="shared" si="26"/>
        <v>2011</v>
      </c>
      <c r="N35" s="6">
        <f t="shared" si="26"/>
        <v>2011</v>
      </c>
      <c r="O35" s="6">
        <f t="shared" si="26"/>
        <v>2011</v>
      </c>
      <c r="P35" s="6">
        <f t="shared" si="26"/>
        <v>2011</v>
      </c>
      <c r="Q35" s="6">
        <f t="shared" si="26"/>
        <v>2011</v>
      </c>
      <c r="R35" s="6">
        <f t="shared" si="26"/>
        <v>2011</v>
      </c>
      <c r="S35" s="6">
        <f t="shared" si="26"/>
        <v>2011</v>
      </c>
      <c r="T35" s="6">
        <f t="shared" si="26"/>
        <v>2011</v>
      </c>
      <c r="U35" s="6">
        <f t="shared" si="24"/>
        <v>2011</v>
      </c>
      <c r="V35" s="6">
        <f t="shared" si="25"/>
        <v>2011</v>
      </c>
    </row>
    <row r="36" spans="1:22" x14ac:dyDescent="0.2">
      <c r="A36" s="42" t="s">
        <v>27</v>
      </c>
      <c r="B36" s="13"/>
      <c r="C36" s="14">
        <f t="shared" ref="C36:T36" si="27">C34*(1+C41)^(C3-C35)</f>
        <v>0</v>
      </c>
      <c r="D36" s="14">
        <f t="shared" si="27"/>
        <v>0</v>
      </c>
      <c r="E36" s="14">
        <f t="shared" si="27"/>
        <v>0</v>
      </c>
      <c r="F36" s="14">
        <f t="shared" si="27"/>
        <v>0</v>
      </c>
      <c r="G36" s="14">
        <f t="shared" si="27"/>
        <v>0</v>
      </c>
      <c r="H36" s="14">
        <f t="shared" si="27"/>
        <v>0</v>
      </c>
      <c r="I36" s="14">
        <f t="shared" si="27"/>
        <v>0</v>
      </c>
      <c r="J36" s="14">
        <f t="shared" si="27"/>
        <v>0</v>
      </c>
      <c r="K36" s="14">
        <f t="shared" si="27"/>
        <v>0</v>
      </c>
      <c r="L36" s="14">
        <f t="shared" si="27"/>
        <v>0</v>
      </c>
      <c r="M36" s="14">
        <f t="shared" si="27"/>
        <v>0</v>
      </c>
      <c r="N36" s="14">
        <f t="shared" si="27"/>
        <v>0</v>
      </c>
      <c r="O36" s="14">
        <f t="shared" si="27"/>
        <v>0</v>
      </c>
      <c r="P36" s="14">
        <f t="shared" si="27"/>
        <v>0</v>
      </c>
      <c r="Q36" s="14">
        <f t="shared" si="27"/>
        <v>0</v>
      </c>
      <c r="R36" s="14">
        <f t="shared" si="27"/>
        <v>0</v>
      </c>
      <c r="S36" s="14">
        <f t="shared" si="27"/>
        <v>0</v>
      </c>
      <c r="T36" s="14">
        <f t="shared" si="27"/>
        <v>0</v>
      </c>
      <c r="U36" s="14">
        <f t="shared" ref="U36:V36" si="28">U34*(1+U41)^(U3-U35)</f>
        <v>0</v>
      </c>
      <c r="V36" s="14">
        <f t="shared" si="28"/>
        <v>0</v>
      </c>
    </row>
    <row r="37" spans="1:22" x14ac:dyDescent="0.2">
      <c r="A37" s="6"/>
    </row>
    <row r="38" spans="1:22" x14ac:dyDescent="0.2">
      <c r="A38" s="26" t="s">
        <v>23</v>
      </c>
    </row>
    <row r="39" spans="1:22" x14ac:dyDescent="0.2">
      <c r="A39" s="42" t="s">
        <v>2</v>
      </c>
      <c r="B39" s="7"/>
      <c r="C39" s="67">
        <v>0.02</v>
      </c>
      <c r="D39" s="15">
        <f>C39</f>
        <v>0.02</v>
      </c>
      <c r="E39" s="15">
        <f t="shared" ref="E39:T41" si="29">D39</f>
        <v>0.02</v>
      </c>
      <c r="F39" s="15">
        <f t="shared" si="29"/>
        <v>0.02</v>
      </c>
      <c r="G39" s="15">
        <f t="shared" si="29"/>
        <v>0.02</v>
      </c>
      <c r="H39" s="15">
        <f t="shared" si="29"/>
        <v>0.02</v>
      </c>
      <c r="I39" s="15">
        <f t="shared" si="29"/>
        <v>0.02</v>
      </c>
      <c r="J39" s="15">
        <f t="shared" si="29"/>
        <v>0.02</v>
      </c>
      <c r="K39" s="15">
        <f t="shared" si="29"/>
        <v>0.02</v>
      </c>
      <c r="L39" s="15">
        <f t="shared" si="29"/>
        <v>0.02</v>
      </c>
      <c r="M39" s="15">
        <f t="shared" si="29"/>
        <v>0.02</v>
      </c>
      <c r="N39" s="15">
        <f t="shared" si="29"/>
        <v>0.02</v>
      </c>
      <c r="O39" s="15">
        <f t="shared" si="29"/>
        <v>0.02</v>
      </c>
      <c r="P39" s="15">
        <f t="shared" si="29"/>
        <v>0.02</v>
      </c>
      <c r="Q39" s="15">
        <f t="shared" si="29"/>
        <v>0.02</v>
      </c>
      <c r="R39" s="15">
        <f t="shared" si="29"/>
        <v>0.02</v>
      </c>
      <c r="S39" s="15">
        <f t="shared" si="29"/>
        <v>0.02</v>
      </c>
      <c r="T39" s="15">
        <f t="shared" si="29"/>
        <v>0.02</v>
      </c>
      <c r="U39" s="15">
        <f t="shared" ref="U39:U41" si="30">T39</f>
        <v>0.02</v>
      </c>
      <c r="V39" s="15">
        <f t="shared" ref="V39:V41" si="31">U39</f>
        <v>0.02</v>
      </c>
    </row>
    <row r="40" spans="1:22" x14ac:dyDescent="0.2">
      <c r="A40" s="42" t="s">
        <v>5</v>
      </c>
      <c r="B40" s="8"/>
      <c r="C40" s="67">
        <v>0.02</v>
      </c>
      <c r="D40" s="15">
        <f>C40</f>
        <v>0.02</v>
      </c>
      <c r="E40" s="15">
        <f t="shared" ref="D40:S41" si="32">D40</f>
        <v>0.02</v>
      </c>
      <c r="F40" s="15">
        <f t="shared" si="32"/>
        <v>0.02</v>
      </c>
      <c r="G40" s="15">
        <f t="shared" si="32"/>
        <v>0.02</v>
      </c>
      <c r="H40" s="15">
        <f t="shared" si="32"/>
        <v>0.02</v>
      </c>
      <c r="I40" s="15">
        <f t="shared" si="32"/>
        <v>0.02</v>
      </c>
      <c r="J40" s="15">
        <f t="shared" si="32"/>
        <v>0.02</v>
      </c>
      <c r="K40" s="15">
        <f t="shared" si="32"/>
        <v>0.02</v>
      </c>
      <c r="L40" s="15">
        <f t="shared" si="32"/>
        <v>0.02</v>
      </c>
      <c r="M40" s="15">
        <f t="shared" si="32"/>
        <v>0.02</v>
      </c>
      <c r="N40" s="15">
        <f t="shared" si="32"/>
        <v>0.02</v>
      </c>
      <c r="O40" s="15">
        <f t="shared" si="32"/>
        <v>0.02</v>
      </c>
      <c r="P40" s="15">
        <f t="shared" si="32"/>
        <v>0.02</v>
      </c>
      <c r="Q40" s="15">
        <f t="shared" si="32"/>
        <v>0.02</v>
      </c>
      <c r="R40" s="15">
        <f t="shared" si="32"/>
        <v>0.02</v>
      </c>
      <c r="S40" s="15">
        <f t="shared" si="32"/>
        <v>0.02</v>
      </c>
      <c r="T40" s="15">
        <f t="shared" si="29"/>
        <v>0.02</v>
      </c>
      <c r="U40" s="15">
        <f t="shared" si="30"/>
        <v>0.02</v>
      </c>
      <c r="V40" s="15">
        <f t="shared" si="31"/>
        <v>0.02</v>
      </c>
    </row>
    <row r="41" spans="1:22" x14ac:dyDescent="0.2">
      <c r="A41" s="42" t="s">
        <v>29</v>
      </c>
      <c r="B41" s="7"/>
      <c r="C41" s="67">
        <v>0.02</v>
      </c>
      <c r="D41" s="15">
        <f t="shared" si="32"/>
        <v>0.02</v>
      </c>
      <c r="E41" s="15">
        <f t="shared" si="32"/>
        <v>0.02</v>
      </c>
      <c r="F41" s="15">
        <f t="shared" si="32"/>
        <v>0.02</v>
      </c>
      <c r="G41" s="15">
        <f t="shared" si="32"/>
        <v>0.02</v>
      </c>
      <c r="H41" s="15">
        <f t="shared" si="32"/>
        <v>0.02</v>
      </c>
      <c r="I41" s="15">
        <f t="shared" si="32"/>
        <v>0.02</v>
      </c>
      <c r="J41" s="15">
        <f t="shared" si="32"/>
        <v>0.02</v>
      </c>
      <c r="K41" s="15">
        <f t="shared" si="32"/>
        <v>0.02</v>
      </c>
      <c r="L41" s="15">
        <f t="shared" si="32"/>
        <v>0.02</v>
      </c>
      <c r="M41" s="15">
        <f t="shared" si="32"/>
        <v>0.02</v>
      </c>
      <c r="N41" s="15">
        <f t="shared" si="32"/>
        <v>0.02</v>
      </c>
      <c r="O41" s="15">
        <f t="shared" si="32"/>
        <v>0.02</v>
      </c>
      <c r="P41" s="15">
        <f t="shared" si="32"/>
        <v>0.02</v>
      </c>
      <c r="Q41" s="15">
        <f t="shared" si="32"/>
        <v>0.02</v>
      </c>
      <c r="R41" s="15">
        <f t="shared" si="32"/>
        <v>0.02</v>
      </c>
      <c r="S41" s="15">
        <f t="shared" si="32"/>
        <v>0.02</v>
      </c>
      <c r="T41" s="15">
        <f t="shared" si="29"/>
        <v>0.02</v>
      </c>
      <c r="U41" s="15">
        <f t="shared" si="30"/>
        <v>0.02</v>
      </c>
      <c r="V41" s="15">
        <f t="shared" si="31"/>
        <v>0.02</v>
      </c>
    </row>
    <row r="42" spans="1:22" x14ac:dyDescent="0.2">
      <c r="A42" s="53"/>
    </row>
    <row r="43" spans="1:22" x14ac:dyDescent="0.2">
      <c r="A43" s="26" t="s">
        <v>33</v>
      </c>
    </row>
    <row r="44" spans="1:22" x14ac:dyDescent="0.2">
      <c r="A44" s="42" t="s">
        <v>15</v>
      </c>
      <c r="B44" s="7"/>
      <c r="C44" s="67">
        <v>0.375</v>
      </c>
      <c r="D44" s="8">
        <f>C44</f>
        <v>0.375</v>
      </c>
      <c r="E44" s="8">
        <f t="shared" ref="E44:T47" si="33">D44</f>
        <v>0.375</v>
      </c>
      <c r="F44" s="8">
        <f t="shared" si="33"/>
        <v>0.375</v>
      </c>
      <c r="G44" s="8">
        <f t="shared" si="33"/>
        <v>0.375</v>
      </c>
      <c r="H44" s="8">
        <f t="shared" si="33"/>
        <v>0.375</v>
      </c>
      <c r="I44" s="8">
        <f t="shared" si="33"/>
        <v>0.375</v>
      </c>
      <c r="J44" s="8">
        <f t="shared" si="33"/>
        <v>0.375</v>
      </c>
      <c r="K44" s="8">
        <f t="shared" si="33"/>
        <v>0.375</v>
      </c>
      <c r="L44" s="8">
        <f t="shared" si="33"/>
        <v>0.375</v>
      </c>
      <c r="M44" s="8">
        <f t="shared" si="33"/>
        <v>0.375</v>
      </c>
      <c r="N44" s="8">
        <f t="shared" si="33"/>
        <v>0.375</v>
      </c>
      <c r="O44" s="8">
        <f t="shared" si="33"/>
        <v>0.375</v>
      </c>
      <c r="P44" s="8">
        <f t="shared" si="33"/>
        <v>0.375</v>
      </c>
      <c r="Q44" s="8">
        <f t="shared" si="33"/>
        <v>0.375</v>
      </c>
      <c r="R44" s="8">
        <f t="shared" si="33"/>
        <v>0.375</v>
      </c>
      <c r="S44" s="8">
        <f t="shared" si="33"/>
        <v>0.375</v>
      </c>
      <c r="T44" s="8">
        <f t="shared" si="33"/>
        <v>0.375</v>
      </c>
      <c r="U44" s="8">
        <f t="shared" ref="U44:U47" si="34">T44</f>
        <v>0.375</v>
      </c>
      <c r="V44" s="8">
        <f t="shared" ref="V44:V47" si="35">U44</f>
        <v>0.375</v>
      </c>
    </row>
    <row r="45" spans="1:22" x14ac:dyDescent="0.2">
      <c r="A45" s="42" t="s">
        <v>16</v>
      </c>
      <c r="B45" s="8"/>
      <c r="C45" s="8">
        <f>1-C44</f>
        <v>0.625</v>
      </c>
      <c r="D45" s="8">
        <f t="shared" ref="D45:S47" si="36">C45</f>
        <v>0.625</v>
      </c>
      <c r="E45" s="8">
        <f t="shared" si="36"/>
        <v>0.625</v>
      </c>
      <c r="F45" s="8">
        <f t="shared" si="36"/>
        <v>0.625</v>
      </c>
      <c r="G45" s="8">
        <f t="shared" si="36"/>
        <v>0.625</v>
      </c>
      <c r="H45" s="8">
        <f t="shared" si="36"/>
        <v>0.625</v>
      </c>
      <c r="I45" s="8">
        <f t="shared" si="36"/>
        <v>0.625</v>
      </c>
      <c r="J45" s="8">
        <f t="shared" si="36"/>
        <v>0.625</v>
      </c>
      <c r="K45" s="8">
        <f t="shared" si="36"/>
        <v>0.625</v>
      </c>
      <c r="L45" s="8">
        <f t="shared" si="36"/>
        <v>0.625</v>
      </c>
      <c r="M45" s="8">
        <f t="shared" si="36"/>
        <v>0.625</v>
      </c>
      <c r="N45" s="8">
        <f t="shared" si="36"/>
        <v>0.625</v>
      </c>
      <c r="O45" s="8">
        <f t="shared" si="36"/>
        <v>0.625</v>
      </c>
      <c r="P45" s="8">
        <f t="shared" si="36"/>
        <v>0.625</v>
      </c>
      <c r="Q45" s="8">
        <f t="shared" si="36"/>
        <v>0.625</v>
      </c>
      <c r="R45" s="8">
        <f t="shared" si="36"/>
        <v>0.625</v>
      </c>
      <c r="S45" s="8">
        <f t="shared" si="36"/>
        <v>0.625</v>
      </c>
      <c r="T45" s="8">
        <f t="shared" si="33"/>
        <v>0.625</v>
      </c>
      <c r="U45" s="8">
        <f t="shared" si="34"/>
        <v>0.625</v>
      </c>
      <c r="V45" s="8">
        <f t="shared" si="35"/>
        <v>0.625</v>
      </c>
    </row>
    <row r="46" spans="1:22" x14ac:dyDescent="0.2">
      <c r="A46" s="42" t="s">
        <v>17</v>
      </c>
      <c r="B46" s="7"/>
      <c r="C46" s="67">
        <v>9.4E-2</v>
      </c>
      <c r="D46" s="8">
        <f t="shared" si="36"/>
        <v>9.4E-2</v>
      </c>
      <c r="E46" s="8">
        <f t="shared" si="36"/>
        <v>9.4E-2</v>
      </c>
      <c r="F46" s="8">
        <f t="shared" si="36"/>
        <v>9.4E-2</v>
      </c>
      <c r="G46" s="8">
        <f t="shared" si="36"/>
        <v>9.4E-2</v>
      </c>
      <c r="H46" s="8">
        <f t="shared" si="36"/>
        <v>9.4E-2</v>
      </c>
      <c r="I46" s="8">
        <f t="shared" si="36"/>
        <v>9.4E-2</v>
      </c>
      <c r="J46" s="8">
        <f t="shared" si="36"/>
        <v>9.4E-2</v>
      </c>
      <c r="K46" s="8">
        <f t="shared" si="36"/>
        <v>9.4E-2</v>
      </c>
      <c r="L46" s="8">
        <f t="shared" si="36"/>
        <v>9.4E-2</v>
      </c>
      <c r="M46" s="8">
        <f t="shared" si="36"/>
        <v>9.4E-2</v>
      </c>
      <c r="N46" s="8">
        <f t="shared" si="36"/>
        <v>9.4E-2</v>
      </c>
      <c r="O46" s="8">
        <f t="shared" si="36"/>
        <v>9.4E-2</v>
      </c>
      <c r="P46" s="8">
        <f t="shared" si="36"/>
        <v>9.4E-2</v>
      </c>
      <c r="Q46" s="8">
        <f t="shared" si="36"/>
        <v>9.4E-2</v>
      </c>
      <c r="R46" s="8">
        <f t="shared" si="36"/>
        <v>9.4E-2</v>
      </c>
      <c r="S46" s="8">
        <f t="shared" si="36"/>
        <v>9.4E-2</v>
      </c>
      <c r="T46" s="8">
        <f t="shared" si="33"/>
        <v>9.4E-2</v>
      </c>
      <c r="U46" s="8">
        <f t="shared" si="34"/>
        <v>9.4E-2</v>
      </c>
      <c r="V46" s="8">
        <f t="shared" si="35"/>
        <v>9.4E-2</v>
      </c>
    </row>
    <row r="47" spans="1:22" x14ac:dyDescent="0.2">
      <c r="A47" s="42" t="s">
        <v>21</v>
      </c>
      <c r="B47" s="7"/>
      <c r="C47" s="67">
        <v>0.06</v>
      </c>
      <c r="D47" s="8">
        <f t="shared" si="36"/>
        <v>0.06</v>
      </c>
      <c r="E47" s="8">
        <f t="shared" si="36"/>
        <v>0.06</v>
      </c>
      <c r="F47" s="8">
        <f t="shared" si="36"/>
        <v>0.06</v>
      </c>
      <c r="G47" s="8">
        <f t="shared" si="36"/>
        <v>0.06</v>
      </c>
      <c r="H47" s="8">
        <f t="shared" si="36"/>
        <v>0.06</v>
      </c>
      <c r="I47" s="8">
        <f t="shared" si="36"/>
        <v>0.06</v>
      </c>
      <c r="J47" s="8">
        <f t="shared" si="36"/>
        <v>0.06</v>
      </c>
      <c r="K47" s="8">
        <f t="shared" si="36"/>
        <v>0.06</v>
      </c>
      <c r="L47" s="8">
        <f t="shared" si="36"/>
        <v>0.06</v>
      </c>
      <c r="M47" s="8">
        <f t="shared" si="36"/>
        <v>0.06</v>
      </c>
      <c r="N47" s="8">
        <f t="shared" si="36"/>
        <v>0.06</v>
      </c>
      <c r="O47" s="8">
        <f t="shared" si="36"/>
        <v>0.06</v>
      </c>
      <c r="P47" s="8">
        <f t="shared" si="36"/>
        <v>0.06</v>
      </c>
      <c r="Q47" s="8">
        <f t="shared" si="36"/>
        <v>0.06</v>
      </c>
      <c r="R47" s="8">
        <f t="shared" si="36"/>
        <v>0.06</v>
      </c>
      <c r="S47" s="8">
        <f t="shared" si="36"/>
        <v>0.06</v>
      </c>
      <c r="T47" s="8">
        <f t="shared" si="33"/>
        <v>0.06</v>
      </c>
      <c r="U47" s="8">
        <f t="shared" si="34"/>
        <v>0.06</v>
      </c>
      <c r="V47" s="8">
        <f t="shared" si="35"/>
        <v>0.06</v>
      </c>
    </row>
    <row r="48" spans="1:22" x14ac:dyDescent="0.2">
      <c r="A48" s="26" t="s">
        <v>24</v>
      </c>
    </row>
    <row r="49" spans="1:22" x14ac:dyDescent="0.2">
      <c r="A49" s="42" t="s">
        <v>18</v>
      </c>
      <c r="B49" s="16"/>
      <c r="C49" s="72">
        <v>0.31</v>
      </c>
      <c r="D49" s="17">
        <f>C49</f>
        <v>0.31</v>
      </c>
      <c r="E49" s="17">
        <f t="shared" ref="E49:T49" si="37">D49</f>
        <v>0.31</v>
      </c>
      <c r="F49" s="17">
        <f t="shared" si="37"/>
        <v>0.31</v>
      </c>
      <c r="G49" s="17">
        <f t="shared" si="37"/>
        <v>0.31</v>
      </c>
      <c r="H49" s="17">
        <f t="shared" si="37"/>
        <v>0.31</v>
      </c>
      <c r="I49" s="17">
        <f t="shared" si="37"/>
        <v>0.31</v>
      </c>
      <c r="J49" s="17">
        <f t="shared" si="37"/>
        <v>0.31</v>
      </c>
      <c r="K49" s="17">
        <f t="shared" si="37"/>
        <v>0.31</v>
      </c>
      <c r="L49" s="17">
        <f t="shared" si="37"/>
        <v>0.31</v>
      </c>
      <c r="M49" s="17">
        <f t="shared" si="37"/>
        <v>0.31</v>
      </c>
      <c r="N49" s="17">
        <f t="shared" si="37"/>
        <v>0.31</v>
      </c>
      <c r="O49" s="17">
        <f t="shared" si="37"/>
        <v>0.31</v>
      </c>
      <c r="P49" s="17">
        <f t="shared" si="37"/>
        <v>0.31</v>
      </c>
      <c r="Q49" s="17">
        <f t="shared" si="37"/>
        <v>0.31</v>
      </c>
      <c r="R49" s="17">
        <f t="shared" si="37"/>
        <v>0.31</v>
      </c>
      <c r="S49" s="17">
        <f t="shared" si="37"/>
        <v>0.31</v>
      </c>
      <c r="T49" s="17">
        <f t="shared" si="37"/>
        <v>0.31</v>
      </c>
      <c r="U49" s="17">
        <f t="shared" ref="U49" si="38">T49</f>
        <v>0.31</v>
      </c>
      <c r="V49" s="17">
        <f t="shared" ref="V49" si="39">U49</f>
        <v>0.31</v>
      </c>
    </row>
    <row r="50" spans="1:22" x14ac:dyDescent="0.2">
      <c r="A50" s="42" t="s">
        <v>34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x14ac:dyDescent="0.2">
      <c r="A51" s="42" t="s">
        <v>35</v>
      </c>
      <c r="B51" s="7"/>
      <c r="C51" s="67">
        <v>0.5</v>
      </c>
      <c r="D51" s="8">
        <f t="shared" ref="D51:D56" si="40">C51</f>
        <v>0.5</v>
      </c>
      <c r="E51" s="8">
        <f t="shared" ref="E51:T56" si="41">D51</f>
        <v>0.5</v>
      </c>
      <c r="F51" s="8">
        <f t="shared" si="41"/>
        <v>0.5</v>
      </c>
      <c r="G51" s="8">
        <f t="shared" si="41"/>
        <v>0.5</v>
      </c>
      <c r="H51" s="8">
        <f t="shared" si="41"/>
        <v>0.5</v>
      </c>
      <c r="I51" s="8">
        <f t="shared" si="41"/>
        <v>0.5</v>
      </c>
      <c r="J51" s="8">
        <f t="shared" si="41"/>
        <v>0.5</v>
      </c>
      <c r="K51" s="8">
        <f t="shared" si="41"/>
        <v>0.5</v>
      </c>
      <c r="L51" s="8">
        <f t="shared" si="41"/>
        <v>0.5</v>
      </c>
      <c r="M51" s="8">
        <f t="shared" si="41"/>
        <v>0.5</v>
      </c>
      <c r="N51" s="8">
        <f t="shared" si="41"/>
        <v>0.5</v>
      </c>
      <c r="O51" s="8">
        <f t="shared" si="41"/>
        <v>0.5</v>
      </c>
      <c r="P51" s="8">
        <f t="shared" si="41"/>
        <v>0.5</v>
      </c>
      <c r="Q51" s="8">
        <f t="shared" si="41"/>
        <v>0.5</v>
      </c>
      <c r="R51" s="8">
        <f t="shared" si="41"/>
        <v>0.5</v>
      </c>
      <c r="S51" s="8">
        <f t="shared" si="41"/>
        <v>0.5</v>
      </c>
      <c r="T51" s="8">
        <f t="shared" si="41"/>
        <v>0.5</v>
      </c>
      <c r="U51" s="8">
        <f t="shared" ref="U51:U56" si="42">T51</f>
        <v>0.5</v>
      </c>
      <c r="V51" s="8">
        <f t="shared" ref="V51:V56" si="43">U51</f>
        <v>0.5</v>
      </c>
    </row>
    <row r="52" spans="1:22" x14ac:dyDescent="0.2">
      <c r="A52" s="42" t="s">
        <v>36</v>
      </c>
      <c r="B52" s="7"/>
      <c r="C52" s="67">
        <v>1</v>
      </c>
      <c r="D52" s="8">
        <f t="shared" si="40"/>
        <v>1</v>
      </c>
      <c r="E52" s="8">
        <f t="shared" si="41"/>
        <v>1</v>
      </c>
      <c r="F52" s="8">
        <f t="shared" si="41"/>
        <v>1</v>
      </c>
      <c r="G52" s="8">
        <f t="shared" si="41"/>
        <v>1</v>
      </c>
      <c r="H52" s="8">
        <f t="shared" si="41"/>
        <v>1</v>
      </c>
      <c r="I52" s="8">
        <f t="shared" si="41"/>
        <v>1</v>
      </c>
      <c r="J52" s="8">
        <f t="shared" si="41"/>
        <v>1</v>
      </c>
      <c r="K52" s="8">
        <f t="shared" si="41"/>
        <v>1</v>
      </c>
      <c r="L52" s="8">
        <f t="shared" si="41"/>
        <v>1</v>
      </c>
      <c r="M52" s="8">
        <f t="shared" si="41"/>
        <v>1</v>
      </c>
      <c r="N52" s="8">
        <f t="shared" si="41"/>
        <v>1</v>
      </c>
      <c r="O52" s="8">
        <f t="shared" si="41"/>
        <v>1</v>
      </c>
      <c r="P52" s="8">
        <f t="shared" si="41"/>
        <v>1</v>
      </c>
      <c r="Q52" s="8">
        <f t="shared" si="41"/>
        <v>1</v>
      </c>
      <c r="R52" s="8">
        <f t="shared" si="41"/>
        <v>1</v>
      </c>
      <c r="S52" s="8">
        <f t="shared" si="41"/>
        <v>1</v>
      </c>
      <c r="T52" s="8">
        <f t="shared" si="41"/>
        <v>1</v>
      </c>
      <c r="U52" s="8">
        <f t="shared" si="42"/>
        <v>1</v>
      </c>
      <c r="V52" s="8">
        <f t="shared" si="43"/>
        <v>1</v>
      </c>
    </row>
    <row r="53" spans="1:22" x14ac:dyDescent="0.2">
      <c r="A53" s="42" t="s">
        <v>37</v>
      </c>
      <c r="B53" s="7"/>
      <c r="C53" s="67">
        <v>0.08</v>
      </c>
      <c r="D53" s="8">
        <f t="shared" si="40"/>
        <v>0.08</v>
      </c>
      <c r="E53" s="8">
        <f t="shared" si="41"/>
        <v>0.08</v>
      </c>
      <c r="F53" s="8">
        <f t="shared" si="41"/>
        <v>0.08</v>
      </c>
      <c r="G53" s="8">
        <f t="shared" si="41"/>
        <v>0.08</v>
      </c>
      <c r="H53" s="8">
        <f t="shared" si="41"/>
        <v>0.08</v>
      </c>
      <c r="I53" s="8">
        <f t="shared" si="41"/>
        <v>0.08</v>
      </c>
      <c r="J53" s="8">
        <f t="shared" si="41"/>
        <v>0.08</v>
      </c>
      <c r="K53" s="8">
        <f t="shared" si="41"/>
        <v>0.08</v>
      </c>
      <c r="L53" s="8">
        <f t="shared" si="41"/>
        <v>0.08</v>
      </c>
      <c r="M53" s="8">
        <f t="shared" si="41"/>
        <v>0.08</v>
      </c>
      <c r="N53" s="8">
        <f t="shared" si="41"/>
        <v>0.08</v>
      </c>
      <c r="O53" s="8">
        <f t="shared" si="41"/>
        <v>0.08</v>
      </c>
      <c r="P53" s="8">
        <f t="shared" si="41"/>
        <v>0.08</v>
      </c>
      <c r="Q53" s="8">
        <f t="shared" si="41"/>
        <v>0.08</v>
      </c>
      <c r="R53" s="8">
        <f t="shared" si="41"/>
        <v>0.08</v>
      </c>
      <c r="S53" s="8">
        <f t="shared" si="41"/>
        <v>0.08</v>
      </c>
      <c r="T53" s="8">
        <f t="shared" si="41"/>
        <v>0.08</v>
      </c>
      <c r="U53" s="8">
        <f t="shared" si="42"/>
        <v>0.08</v>
      </c>
      <c r="V53" s="8">
        <f t="shared" si="43"/>
        <v>0.08</v>
      </c>
    </row>
    <row r="54" spans="1:22" x14ac:dyDescent="0.2">
      <c r="A54" s="42" t="s">
        <v>36</v>
      </c>
      <c r="B54" s="7"/>
      <c r="C54" s="67">
        <v>0</v>
      </c>
      <c r="D54" s="8">
        <f t="shared" si="40"/>
        <v>0</v>
      </c>
      <c r="E54" s="8">
        <f t="shared" si="41"/>
        <v>0</v>
      </c>
      <c r="F54" s="8">
        <f t="shared" si="41"/>
        <v>0</v>
      </c>
      <c r="G54" s="8">
        <f t="shared" si="41"/>
        <v>0</v>
      </c>
      <c r="H54" s="8">
        <f t="shared" si="41"/>
        <v>0</v>
      </c>
      <c r="I54" s="8">
        <f t="shared" si="41"/>
        <v>0</v>
      </c>
      <c r="J54" s="8">
        <f t="shared" si="41"/>
        <v>0</v>
      </c>
      <c r="K54" s="8">
        <f t="shared" si="41"/>
        <v>0</v>
      </c>
      <c r="L54" s="8">
        <f t="shared" si="41"/>
        <v>0</v>
      </c>
      <c r="M54" s="8">
        <f t="shared" si="41"/>
        <v>0</v>
      </c>
      <c r="N54" s="8">
        <f t="shared" si="41"/>
        <v>0</v>
      </c>
      <c r="O54" s="8">
        <f t="shared" si="41"/>
        <v>0</v>
      </c>
      <c r="P54" s="8">
        <f t="shared" si="41"/>
        <v>0</v>
      </c>
      <c r="Q54" s="8">
        <f t="shared" si="41"/>
        <v>0</v>
      </c>
      <c r="R54" s="8">
        <f t="shared" si="41"/>
        <v>0</v>
      </c>
      <c r="S54" s="8">
        <f t="shared" si="41"/>
        <v>0</v>
      </c>
      <c r="T54" s="8">
        <f t="shared" si="41"/>
        <v>0</v>
      </c>
      <c r="U54" s="8">
        <f t="shared" si="42"/>
        <v>0</v>
      </c>
      <c r="V54" s="8">
        <f t="shared" si="43"/>
        <v>0</v>
      </c>
    </row>
    <row r="55" spans="1:22" x14ac:dyDescent="0.2">
      <c r="A55" s="42" t="s">
        <v>38</v>
      </c>
      <c r="B55" s="7"/>
      <c r="C55" s="67">
        <v>0</v>
      </c>
      <c r="D55" s="8">
        <f t="shared" si="40"/>
        <v>0</v>
      </c>
      <c r="E55" s="8">
        <f t="shared" si="41"/>
        <v>0</v>
      </c>
      <c r="F55" s="8">
        <f t="shared" si="41"/>
        <v>0</v>
      </c>
      <c r="G55" s="8">
        <f t="shared" si="41"/>
        <v>0</v>
      </c>
      <c r="H55" s="8">
        <f t="shared" si="41"/>
        <v>0</v>
      </c>
      <c r="I55" s="8">
        <f t="shared" si="41"/>
        <v>0</v>
      </c>
      <c r="J55" s="8">
        <f t="shared" si="41"/>
        <v>0</v>
      </c>
      <c r="K55" s="8">
        <f t="shared" si="41"/>
        <v>0</v>
      </c>
      <c r="L55" s="8">
        <f t="shared" si="41"/>
        <v>0</v>
      </c>
      <c r="M55" s="8">
        <f t="shared" si="41"/>
        <v>0</v>
      </c>
      <c r="N55" s="8">
        <f t="shared" si="41"/>
        <v>0</v>
      </c>
      <c r="O55" s="8">
        <f t="shared" si="41"/>
        <v>0</v>
      </c>
      <c r="P55" s="8">
        <f t="shared" si="41"/>
        <v>0</v>
      </c>
      <c r="Q55" s="8">
        <f t="shared" si="41"/>
        <v>0</v>
      </c>
      <c r="R55" s="8">
        <f t="shared" si="41"/>
        <v>0</v>
      </c>
      <c r="S55" s="8">
        <f t="shared" si="41"/>
        <v>0</v>
      </c>
      <c r="T55" s="8">
        <f t="shared" si="41"/>
        <v>0</v>
      </c>
      <c r="U55" s="8">
        <f t="shared" si="42"/>
        <v>0</v>
      </c>
      <c r="V55" s="8">
        <f t="shared" si="43"/>
        <v>0</v>
      </c>
    </row>
    <row r="56" spans="1:22" x14ac:dyDescent="0.2">
      <c r="A56" s="42" t="s">
        <v>36</v>
      </c>
      <c r="B56" s="8"/>
      <c r="C56" s="67">
        <v>0</v>
      </c>
      <c r="D56" s="8">
        <f t="shared" si="40"/>
        <v>0</v>
      </c>
      <c r="E56" s="8">
        <f t="shared" si="41"/>
        <v>0</v>
      </c>
      <c r="F56" s="8">
        <f t="shared" si="41"/>
        <v>0</v>
      </c>
      <c r="G56" s="8">
        <f t="shared" si="41"/>
        <v>0</v>
      </c>
      <c r="H56" s="8">
        <f t="shared" si="41"/>
        <v>0</v>
      </c>
      <c r="I56" s="8">
        <f t="shared" si="41"/>
        <v>0</v>
      </c>
      <c r="J56" s="8">
        <f t="shared" si="41"/>
        <v>0</v>
      </c>
      <c r="K56" s="8">
        <f t="shared" si="41"/>
        <v>0</v>
      </c>
      <c r="L56" s="8">
        <f t="shared" si="41"/>
        <v>0</v>
      </c>
      <c r="M56" s="8">
        <f t="shared" si="41"/>
        <v>0</v>
      </c>
      <c r="N56" s="8">
        <f t="shared" si="41"/>
        <v>0</v>
      </c>
      <c r="O56" s="8">
        <f t="shared" si="41"/>
        <v>0</v>
      </c>
      <c r="P56" s="8">
        <f t="shared" si="41"/>
        <v>0</v>
      </c>
      <c r="Q56" s="8">
        <f t="shared" si="41"/>
        <v>0</v>
      </c>
      <c r="R56" s="8">
        <f t="shared" si="41"/>
        <v>0</v>
      </c>
      <c r="S56" s="8">
        <f t="shared" si="41"/>
        <v>0</v>
      </c>
      <c r="T56" s="8">
        <f t="shared" si="41"/>
        <v>0</v>
      </c>
      <c r="U56" s="8">
        <f t="shared" si="42"/>
        <v>0</v>
      </c>
      <c r="V56" s="8">
        <f t="shared" si="43"/>
        <v>0</v>
      </c>
    </row>
    <row r="57" spans="1:22" x14ac:dyDescent="0.2">
      <c r="A57" s="42" t="s">
        <v>39</v>
      </c>
      <c r="B57" s="8"/>
      <c r="C57" s="8">
        <f>(C51*C52)+(C53*C54)+(C55*C56)</f>
        <v>0.5</v>
      </c>
      <c r="D57" s="8">
        <f>(D51*D52)+(D53*D54)+(D55*D56)</f>
        <v>0.5</v>
      </c>
      <c r="E57" s="8">
        <f t="shared" ref="E57:T57" si="44">(E51*E52)+(E53*E54)+(E55*E56)</f>
        <v>0.5</v>
      </c>
      <c r="F57" s="8">
        <f t="shared" si="44"/>
        <v>0.5</v>
      </c>
      <c r="G57" s="8">
        <f t="shared" si="44"/>
        <v>0.5</v>
      </c>
      <c r="H57" s="8">
        <f t="shared" si="44"/>
        <v>0.5</v>
      </c>
      <c r="I57" s="8">
        <f t="shared" si="44"/>
        <v>0.5</v>
      </c>
      <c r="J57" s="8">
        <f t="shared" si="44"/>
        <v>0.5</v>
      </c>
      <c r="K57" s="8">
        <f t="shared" si="44"/>
        <v>0.5</v>
      </c>
      <c r="L57" s="8">
        <f t="shared" si="44"/>
        <v>0.5</v>
      </c>
      <c r="M57" s="8">
        <f t="shared" si="44"/>
        <v>0.5</v>
      </c>
      <c r="N57" s="8">
        <f t="shared" si="44"/>
        <v>0.5</v>
      </c>
      <c r="O57" s="8">
        <f t="shared" si="44"/>
        <v>0.5</v>
      </c>
      <c r="P57" s="8">
        <f t="shared" si="44"/>
        <v>0.5</v>
      </c>
      <c r="Q57" s="8">
        <f t="shared" si="44"/>
        <v>0.5</v>
      </c>
      <c r="R57" s="8">
        <f t="shared" si="44"/>
        <v>0.5</v>
      </c>
      <c r="S57" s="8">
        <f t="shared" si="44"/>
        <v>0.5</v>
      </c>
      <c r="T57" s="8">
        <f t="shared" si="44"/>
        <v>0.5</v>
      </c>
      <c r="U57" s="8">
        <f t="shared" ref="U57:V57" si="45">(U51*U52)+(U53*U54)+(U55*U56)</f>
        <v>0.5</v>
      </c>
      <c r="V57" s="8">
        <f t="shared" si="45"/>
        <v>0.5</v>
      </c>
    </row>
    <row r="58" spans="1:22" x14ac:dyDescent="0.2">
      <c r="A58" s="26" t="s">
        <v>31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12" customHeight="1" x14ac:dyDescent="0.2">
      <c r="A59" s="42" t="s">
        <v>4</v>
      </c>
      <c r="B59" s="5"/>
      <c r="C59" s="66">
        <v>2012</v>
      </c>
      <c r="D59" s="6">
        <f>C59</f>
        <v>2012</v>
      </c>
      <c r="E59" s="6">
        <f t="shared" ref="E59:T59" si="46">D59</f>
        <v>2012</v>
      </c>
      <c r="F59" s="6">
        <f t="shared" si="46"/>
        <v>2012</v>
      </c>
      <c r="G59" s="6">
        <f t="shared" si="46"/>
        <v>2012</v>
      </c>
      <c r="H59" s="6">
        <f t="shared" si="46"/>
        <v>2012</v>
      </c>
      <c r="I59" s="6">
        <f t="shared" si="46"/>
        <v>2012</v>
      </c>
      <c r="J59" s="6">
        <f t="shared" si="46"/>
        <v>2012</v>
      </c>
      <c r="K59" s="6">
        <f t="shared" si="46"/>
        <v>2012</v>
      </c>
      <c r="L59" s="6">
        <f t="shared" si="46"/>
        <v>2012</v>
      </c>
      <c r="M59" s="6">
        <f t="shared" si="46"/>
        <v>2012</v>
      </c>
      <c r="N59" s="6">
        <f t="shared" si="46"/>
        <v>2012</v>
      </c>
      <c r="O59" s="6">
        <f t="shared" si="46"/>
        <v>2012</v>
      </c>
      <c r="P59" s="6">
        <f t="shared" si="46"/>
        <v>2012</v>
      </c>
      <c r="Q59" s="6">
        <f t="shared" si="46"/>
        <v>2012</v>
      </c>
      <c r="R59" s="6">
        <f t="shared" si="46"/>
        <v>2012</v>
      </c>
      <c r="S59" s="6">
        <f t="shared" si="46"/>
        <v>2012</v>
      </c>
      <c r="T59" s="6">
        <f t="shared" si="46"/>
        <v>2012</v>
      </c>
      <c r="U59" s="6">
        <f t="shared" ref="U59:U60" si="47">T59</f>
        <v>2012</v>
      </c>
      <c r="V59" s="6">
        <f t="shared" ref="V59:V60" si="48">U59</f>
        <v>2012</v>
      </c>
    </row>
    <row r="60" spans="1:22" x14ac:dyDescent="0.2">
      <c r="A60" s="42" t="s">
        <v>64</v>
      </c>
      <c r="C60" s="73" t="s">
        <v>100</v>
      </c>
      <c r="D60" s="3" t="str">
        <f>C60</f>
        <v>Y</v>
      </c>
      <c r="E60" s="3" t="str">
        <f t="shared" ref="E60:T60" si="49">D60</f>
        <v>Y</v>
      </c>
      <c r="F60" s="3" t="str">
        <f t="shared" si="49"/>
        <v>Y</v>
      </c>
      <c r="G60" s="3" t="str">
        <f t="shared" si="49"/>
        <v>Y</v>
      </c>
      <c r="H60" s="3" t="str">
        <f t="shared" si="49"/>
        <v>Y</v>
      </c>
      <c r="I60" s="3" t="str">
        <f t="shared" si="49"/>
        <v>Y</v>
      </c>
      <c r="J60" s="3" t="str">
        <f t="shared" si="49"/>
        <v>Y</v>
      </c>
      <c r="K60" s="3" t="str">
        <f t="shared" si="49"/>
        <v>Y</v>
      </c>
      <c r="L60" s="3" t="str">
        <f t="shared" si="49"/>
        <v>Y</v>
      </c>
      <c r="M60" s="3" t="str">
        <f t="shared" si="49"/>
        <v>Y</v>
      </c>
      <c r="N60" s="3" t="str">
        <f t="shared" si="49"/>
        <v>Y</v>
      </c>
      <c r="O60" s="3" t="str">
        <f t="shared" si="49"/>
        <v>Y</v>
      </c>
      <c r="P60" s="3" t="str">
        <f t="shared" si="49"/>
        <v>Y</v>
      </c>
      <c r="Q60" s="3" t="str">
        <f t="shared" si="49"/>
        <v>Y</v>
      </c>
      <c r="R60" s="3" t="str">
        <f t="shared" si="49"/>
        <v>Y</v>
      </c>
      <c r="S60" s="3" t="str">
        <f t="shared" si="49"/>
        <v>Y</v>
      </c>
      <c r="T60" s="3" t="str">
        <f t="shared" si="49"/>
        <v>Y</v>
      </c>
      <c r="U60" s="3" t="str">
        <f t="shared" si="47"/>
        <v>Y</v>
      </c>
      <c r="V60" s="3" t="str">
        <f t="shared" si="48"/>
        <v>Y</v>
      </c>
    </row>
    <row r="61" spans="1:22" x14ac:dyDescent="0.2">
      <c r="A61" s="52" t="s">
        <v>63</v>
      </c>
      <c r="C61" s="18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x14ac:dyDescent="0.2">
      <c r="A62" s="42" t="s">
        <v>14</v>
      </c>
      <c r="B62" s="10"/>
      <c r="C62" s="10">
        <f t="shared" ref="C62:T62" si="50">C5*C6*8760</f>
        <v>1191360</v>
      </c>
      <c r="D62" s="10">
        <f t="shared" si="50"/>
        <v>1191360</v>
      </c>
      <c r="E62" s="10">
        <f t="shared" si="50"/>
        <v>1191360</v>
      </c>
      <c r="F62" s="10">
        <f t="shared" si="50"/>
        <v>1191360</v>
      </c>
      <c r="G62" s="10">
        <f t="shared" si="50"/>
        <v>1191360</v>
      </c>
      <c r="H62" s="10">
        <f t="shared" si="50"/>
        <v>1191360</v>
      </c>
      <c r="I62" s="10">
        <f t="shared" si="50"/>
        <v>1191360</v>
      </c>
      <c r="J62" s="10">
        <f t="shared" si="50"/>
        <v>1191360</v>
      </c>
      <c r="K62" s="10">
        <f t="shared" si="50"/>
        <v>1191360</v>
      </c>
      <c r="L62" s="10">
        <f t="shared" si="50"/>
        <v>1191360</v>
      </c>
      <c r="M62" s="10">
        <f t="shared" si="50"/>
        <v>1191360</v>
      </c>
      <c r="N62" s="10">
        <f t="shared" si="50"/>
        <v>1191360</v>
      </c>
      <c r="O62" s="10">
        <f t="shared" si="50"/>
        <v>1191360</v>
      </c>
      <c r="P62" s="10">
        <f t="shared" si="50"/>
        <v>1191360</v>
      </c>
      <c r="Q62" s="10">
        <f t="shared" si="50"/>
        <v>1191360</v>
      </c>
      <c r="R62" s="10">
        <f t="shared" si="50"/>
        <v>1191360</v>
      </c>
      <c r="S62" s="10">
        <f t="shared" si="50"/>
        <v>1191360</v>
      </c>
      <c r="T62" s="10">
        <f t="shared" si="50"/>
        <v>1191360</v>
      </c>
      <c r="U62" s="10">
        <f t="shared" ref="U62:V62" si="51">U5*U6*8760</f>
        <v>1191360</v>
      </c>
      <c r="V62" s="10">
        <f t="shared" si="51"/>
        <v>1191360</v>
      </c>
    </row>
    <row r="63" spans="1:22" x14ac:dyDescent="0.2">
      <c r="A63" s="42" t="s">
        <v>32</v>
      </c>
      <c r="B63" s="10"/>
      <c r="C63" s="10">
        <f t="shared" ref="C63:T63" si="52">C7*C62/1000000</f>
        <v>0</v>
      </c>
      <c r="D63" s="10">
        <f t="shared" si="52"/>
        <v>0</v>
      </c>
      <c r="E63" s="10">
        <f t="shared" si="52"/>
        <v>0</v>
      </c>
      <c r="F63" s="10">
        <f t="shared" si="52"/>
        <v>0</v>
      </c>
      <c r="G63" s="10">
        <f t="shared" si="52"/>
        <v>0</v>
      </c>
      <c r="H63" s="10">
        <f t="shared" si="52"/>
        <v>0</v>
      </c>
      <c r="I63" s="10">
        <f t="shared" si="52"/>
        <v>0</v>
      </c>
      <c r="J63" s="10">
        <f t="shared" si="52"/>
        <v>0</v>
      </c>
      <c r="K63" s="10">
        <f t="shared" si="52"/>
        <v>0</v>
      </c>
      <c r="L63" s="10">
        <f t="shared" si="52"/>
        <v>0</v>
      </c>
      <c r="M63" s="10">
        <f t="shared" si="52"/>
        <v>0</v>
      </c>
      <c r="N63" s="10">
        <f t="shared" si="52"/>
        <v>0</v>
      </c>
      <c r="O63" s="10">
        <f t="shared" si="52"/>
        <v>0</v>
      </c>
      <c r="P63" s="10">
        <f t="shared" si="52"/>
        <v>0</v>
      </c>
      <c r="Q63" s="10">
        <f t="shared" si="52"/>
        <v>0</v>
      </c>
      <c r="R63" s="10">
        <f t="shared" si="52"/>
        <v>0</v>
      </c>
      <c r="S63" s="10">
        <f t="shared" si="52"/>
        <v>0</v>
      </c>
      <c r="T63" s="10">
        <f t="shared" si="52"/>
        <v>0</v>
      </c>
      <c r="U63" s="10">
        <f t="shared" ref="U63:V63" si="53">U7*U62/1000000</f>
        <v>0</v>
      </c>
      <c r="V63" s="10">
        <f t="shared" si="53"/>
        <v>0</v>
      </c>
    </row>
    <row r="64" spans="1:22" x14ac:dyDescent="0.2">
      <c r="A64" s="42" t="s">
        <v>79</v>
      </c>
      <c r="B64" s="10"/>
      <c r="C64" s="36">
        <f>C44*C46+C45*C47*(1-C49)</f>
        <v>6.1124999999999999E-2</v>
      </c>
      <c r="D64" s="36">
        <f t="shared" ref="D64:T64" si="54">D44*D46+D45*D47*(1-D49)</f>
        <v>6.1124999999999999E-2</v>
      </c>
      <c r="E64" s="36">
        <f t="shared" si="54"/>
        <v>6.1124999999999999E-2</v>
      </c>
      <c r="F64" s="36">
        <f t="shared" si="54"/>
        <v>6.1124999999999999E-2</v>
      </c>
      <c r="G64" s="36">
        <f t="shared" si="54"/>
        <v>6.1124999999999999E-2</v>
      </c>
      <c r="H64" s="36">
        <f t="shared" si="54"/>
        <v>6.1124999999999999E-2</v>
      </c>
      <c r="I64" s="36">
        <f t="shared" si="54"/>
        <v>6.1124999999999999E-2</v>
      </c>
      <c r="J64" s="36">
        <f t="shared" si="54"/>
        <v>6.1124999999999999E-2</v>
      </c>
      <c r="K64" s="36">
        <f t="shared" si="54"/>
        <v>6.1124999999999999E-2</v>
      </c>
      <c r="L64" s="36">
        <f t="shared" si="54"/>
        <v>6.1124999999999999E-2</v>
      </c>
      <c r="M64" s="36">
        <f t="shared" si="54"/>
        <v>6.1124999999999999E-2</v>
      </c>
      <c r="N64" s="36">
        <f t="shared" si="54"/>
        <v>6.1124999999999999E-2</v>
      </c>
      <c r="O64" s="36">
        <f t="shared" si="54"/>
        <v>6.1124999999999999E-2</v>
      </c>
      <c r="P64" s="36">
        <f t="shared" si="54"/>
        <v>6.1124999999999999E-2</v>
      </c>
      <c r="Q64" s="36">
        <f t="shared" si="54"/>
        <v>6.1124999999999999E-2</v>
      </c>
      <c r="R64" s="36">
        <f t="shared" si="54"/>
        <v>6.1124999999999999E-2</v>
      </c>
      <c r="S64" s="36">
        <f t="shared" si="54"/>
        <v>6.1124999999999999E-2</v>
      </c>
      <c r="T64" s="36">
        <f t="shared" si="54"/>
        <v>6.1124999999999999E-2</v>
      </c>
      <c r="U64" s="36">
        <f t="shared" ref="U64:V64" si="55">U44*U46+U45*U47*(1-U49)</f>
        <v>6.1124999999999999E-2</v>
      </c>
      <c r="V64" s="36">
        <f t="shared" si="55"/>
        <v>6.1124999999999999E-2</v>
      </c>
    </row>
    <row r="65" spans="1:22" x14ac:dyDescent="0.2">
      <c r="A65" s="41"/>
      <c r="B65" s="10"/>
      <c r="C65" s="7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ht="27.75" customHeight="1" thickBot="1" x14ac:dyDescent="0.25">
      <c r="A66" s="40" t="s">
        <v>44</v>
      </c>
      <c r="C66" s="3">
        <f t="shared" ref="C66:V66" si="56">C$2</f>
        <v>1</v>
      </c>
      <c r="D66" s="3">
        <f t="shared" si="56"/>
        <v>2</v>
      </c>
      <c r="E66" s="3">
        <f t="shared" si="56"/>
        <v>3</v>
      </c>
      <c r="F66" s="3">
        <f t="shared" si="56"/>
        <v>4</v>
      </c>
      <c r="G66" s="3">
        <f t="shared" si="56"/>
        <v>5</v>
      </c>
      <c r="H66" s="3">
        <f t="shared" si="56"/>
        <v>6</v>
      </c>
      <c r="I66" s="3">
        <f t="shared" si="56"/>
        <v>7</v>
      </c>
      <c r="J66" s="3">
        <f t="shared" si="56"/>
        <v>8</v>
      </c>
      <c r="K66" s="3">
        <f t="shared" si="56"/>
        <v>9</v>
      </c>
      <c r="L66" s="3">
        <f t="shared" si="56"/>
        <v>10</v>
      </c>
      <c r="M66" s="3">
        <f t="shared" si="56"/>
        <v>11</v>
      </c>
      <c r="N66" s="3">
        <f t="shared" si="56"/>
        <v>12</v>
      </c>
      <c r="O66" s="3">
        <f t="shared" si="56"/>
        <v>13</v>
      </c>
      <c r="P66" s="3">
        <f t="shared" si="56"/>
        <v>14</v>
      </c>
      <c r="Q66" s="3">
        <f t="shared" si="56"/>
        <v>15</v>
      </c>
      <c r="R66" s="3">
        <f t="shared" si="56"/>
        <v>16</v>
      </c>
      <c r="S66" s="3">
        <f t="shared" si="56"/>
        <v>17</v>
      </c>
      <c r="T66" s="3">
        <f t="shared" si="56"/>
        <v>18</v>
      </c>
      <c r="U66" s="3">
        <f t="shared" si="56"/>
        <v>19</v>
      </c>
      <c r="V66" s="3">
        <f t="shared" si="56"/>
        <v>20</v>
      </c>
    </row>
    <row r="67" spans="1:22" x14ac:dyDescent="0.2">
      <c r="A67" s="41"/>
      <c r="B67" s="10"/>
      <c r="C67" s="26">
        <f t="shared" ref="C67:V67" si="57">C$3</f>
        <v>2012</v>
      </c>
      <c r="D67" s="26">
        <f t="shared" si="57"/>
        <v>2013</v>
      </c>
      <c r="E67" s="26">
        <f t="shared" si="57"/>
        <v>2014</v>
      </c>
      <c r="F67" s="26">
        <f t="shared" si="57"/>
        <v>2015</v>
      </c>
      <c r="G67" s="26">
        <f t="shared" si="57"/>
        <v>2016</v>
      </c>
      <c r="H67" s="26">
        <f t="shared" si="57"/>
        <v>2017</v>
      </c>
      <c r="I67" s="26">
        <f t="shared" si="57"/>
        <v>2018</v>
      </c>
      <c r="J67" s="26">
        <f t="shared" si="57"/>
        <v>2019</v>
      </c>
      <c r="K67" s="26">
        <f t="shared" si="57"/>
        <v>2020</v>
      </c>
      <c r="L67" s="26">
        <f t="shared" si="57"/>
        <v>2021</v>
      </c>
      <c r="M67" s="26">
        <f t="shared" si="57"/>
        <v>2022</v>
      </c>
      <c r="N67" s="26">
        <f t="shared" si="57"/>
        <v>2023</v>
      </c>
      <c r="O67" s="26">
        <f t="shared" si="57"/>
        <v>2024</v>
      </c>
      <c r="P67" s="26">
        <f t="shared" si="57"/>
        <v>2025</v>
      </c>
      <c r="Q67" s="26">
        <f t="shared" si="57"/>
        <v>2026</v>
      </c>
      <c r="R67" s="26">
        <f t="shared" si="57"/>
        <v>2027</v>
      </c>
      <c r="S67" s="26">
        <f t="shared" si="57"/>
        <v>2028</v>
      </c>
      <c r="T67" s="26">
        <f t="shared" si="57"/>
        <v>2029</v>
      </c>
      <c r="U67" s="26">
        <f t="shared" si="57"/>
        <v>2030</v>
      </c>
      <c r="V67" s="26">
        <f t="shared" si="57"/>
        <v>2031</v>
      </c>
    </row>
    <row r="68" spans="1:22" x14ac:dyDescent="0.2">
      <c r="A68" s="41"/>
      <c r="B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x14ac:dyDescent="0.2">
      <c r="A69" s="42" t="s">
        <v>48</v>
      </c>
      <c r="C69" s="12">
        <f t="shared" ref="C69:T69" si="58">C101</f>
        <v>43024.875</v>
      </c>
      <c r="D69" s="12">
        <f t="shared" si="58"/>
        <v>43024.875</v>
      </c>
      <c r="E69" s="12">
        <f t="shared" si="58"/>
        <v>43024.875</v>
      </c>
      <c r="F69" s="12">
        <f t="shared" si="58"/>
        <v>43024.875</v>
      </c>
      <c r="G69" s="12">
        <f t="shared" si="58"/>
        <v>43024.875</v>
      </c>
      <c r="H69" s="12">
        <f t="shared" si="58"/>
        <v>43024.875</v>
      </c>
      <c r="I69" s="12">
        <f t="shared" si="58"/>
        <v>43024.875</v>
      </c>
      <c r="J69" s="12">
        <f t="shared" si="58"/>
        <v>43024.875</v>
      </c>
      <c r="K69" s="12">
        <f t="shared" si="58"/>
        <v>43024.875</v>
      </c>
      <c r="L69" s="12">
        <f t="shared" si="58"/>
        <v>43024.875</v>
      </c>
      <c r="M69" s="12">
        <f t="shared" si="58"/>
        <v>43024.875</v>
      </c>
      <c r="N69" s="12">
        <f t="shared" si="58"/>
        <v>43024.875</v>
      </c>
      <c r="O69" s="12">
        <f t="shared" si="58"/>
        <v>43024.875</v>
      </c>
      <c r="P69" s="12">
        <f t="shared" si="58"/>
        <v>43024.875</v>
      </c>
      <c r="Q69" s="12">
        <f t="shared" si="58"/>
        <v>43024.875</v>
      </c>
      <c r="R69" s="12">
        <f t="shared" si="58"/>
        <v>43024.875</v>
      </c>
      <c r="S69" s="12">
        <f t="shared" si="58"/>
        <v>43024.875</v>
      </c>
      <c r="T69" s="12">
        <f t="shared" si="58"/>
        <v>43024.875</v>
      </c>
      <c r="U69" s="12">
        <f t="shared" ref="U69:V69" si="59">U101</f>
        <v>43024.875</v>
      </c>
      <c r="V69" s="12">
        <f t="shared" si="59"/>
        <v>43024.875</v>
      </c>
    </row>
    <row r="70" spans="1:22" x14ac:dyDescent="0.2">
      <c r="A70" s="42" t="s">
        <v>21</v>
      </c>
      <c r="C70" s="12">
        <f t="shared" ref="C70:T70" si="60">C103*C47*C45</f>
        <v>31461.939843749999</v>
      </c>
      <c r="D70" s="12">
        <f t="shared" si="60"/>
        <v>29848.507031250003</v>
      </c>
      <c r="E70" s="12">
        <f t="shared" si="60"/>
        <v>28235.07421875</v>
      </c>
      <c r="F70" s="12">
        <f t="shared" si="60"/>
        <v>26621.641406250001</v>
      </c>
      <c r="G70" s="12">
        <f t="shared" si="60"/>
        <v>25008.208593750001</v>
      </c>
      <c r="H70" s="12">
        <f t="shared" si="60"/>
        <v>23394.775781249999</v>
      </c>
      <c r="I70" s="12">
        <f t="shared" si="60"/>
        <v>21781.342968749999</v>
      </c>
      <c r="J70" s="12">
        <f t="shared" si="60"/>
        <v>20167.91015625</v>
      </c>
      <c r="K70" s="12">
        <f t="shared" si="60"/>
        <v>18554.477343750001</v>
      </c>
      <c r="L70" s="12">
        <f t="shared" si="60"/>
        <v>16941.044531250001</v>
      </c>
      <c r="M70" s="12">
        <f t="shared" si="60"/>
        <v>15327.611718749999</v>
      </c>
      <c r="N70" s="12">
        <f t="shared" si="60"/>
        <v>13714.178906249999</v>
      </c>
      <c r="O70" s="12">
        <f t="shared" si="60"/>
        <v>12100.74609375</v>
      </c>
      <c r="P70" s="12">
        <f t="shared" si="60"/>
        <v>10487.313281249999</v>
      </c>
      <c r="Q70" s="12">
        <f t="shared" si="60"/>
        <v>8873.8804687499996</v>
      </c>
      <c r="R70" s="12">
        <f t="shared" si="60"/>
        <v>7260.4476562499995</v>
      </c>
      <c r="S70" s="12">
        <f t="shared" si="60"/>
        <v>5647.0148437499993</v>
      </c>
      <c r="T70" s="12">
        <f t="shared" si="60"/>
        <v>4033.58203125</v>
      </c>
      <c r="U70" s="12">
        <f t="shared" ref="U70:V70" si="61">U103*U47*U45</f>
        <v>2420.1492187499998</v>
      </c>
      <c r="V70" s="12">
        <f t="shared" si="61"/>
        <v>806.71640624999998</v>
      </c>
    </row>
    <row r="71" spans="1:22" x14ac:dyDescent="0.2">
      <c r="A71" s="42" t="s">
        <v>17</v>
      </c>
      <c r="C71" s="12">
        <f t="shared" ref="C71:T71" si="62">C103*C44*C46</f>
        <v>29574.223453125</v>
      </c>
      <c r="D71" s="12">
        <f t="shared" si="62"/>
        <v>28057.596609374999</v>
      </c>
      <c r="E71" s="12">
        <f t="shared" si="62"/>
        <v>26540.969765624999</v>
      </c>
      <c r="F71" s="12">
        <f t="shared" si="62"/>
        <v>25024.342921874999</v>
      </c>
      <c r="G71" s="12">
        <f t="shared" si="62"/>
        <v>23507.716078124999</v>
      </c>
      <c r="H71" s="12">
        <f t="shared" si="62"/>
        <v>21991.089234374998</v>
      </c>
      <c r="I71" s="12">
        <f t="shared" si="62"/>
        <v>20474.462390625002</v>
      </c>
      <c r="J71" s="12">
        <f t="shared" si="62"/>
        <v>18957.835546875001</v>
      </c>
      <c r="K71" s="12">
        <f t="shared" si="62"/>
        <v>17441.208703125001</v>
      </c>
      <c r="L71" s="12">
        <f t="shared" si="62"/>
        <v>15924.581859375001</v>
      </c>
      <c r="M71" s="12">
        <f t="shared" si="62"/>
        <v>14407.955015625001</v>
      </c>
      <c r="N71" s="12">
        <f t="shared" si="62"/>
        <v>12891.328171875</v>
      </c>
      <c r="O71" s="12">
        <f t="shared" si="62"/>
        <v>11374.701328125</v>
      </c>
      <c r="P71" s="12">
        <f t="shared" si="62"/>
        <v>9858.0744843749999</v>
      </c>
      <c r="Q71" s="12">
        <f t="shared" si="62"/>
        <v>8341.4476406249996</v>
      </c>
      <c r="R71" s="12">
        <f t="shared" si="62"/>
        <v>6824.8207968750003</v>
      </c>
      <c r="S71" s="12">
        <f t="shared" si="62"/>
        <v>5308.193953125</v>
      </c>
      <c r="T71" s="12">
        <f t="shared" si="62"/>
        <v>3791.5671093750002</v>
      </c>
      <c r="U71" s="12">
        <f t="shared" ref="U71:V71" si="63">U103*U44*U46</f>
        <v>2274.9402656249999</v>
      </c>
      <c r="V71" s="12">
        <f t="shared" si="63"/>
        <v>758.31342187500002</v>
      </c>
    </row>
    <row r="72" spans="1:22" x14ac:dyDescent="0.2">
      <c r="A72" s="42" t="s">
        <v>0</v>
      </c>
      <c r="C72" s="12">
        <f t="shared" ref="C72:T72" si="64">C29*C5</f>
        <v>13005</v>
      </c>
      <c r="D72" s="12">
        <f t="shared" si="64"/>
        <v>13265.1</v>
      </c>
      <c r="E72" s="12">
        <f t="shared" si="64"/>
        <v>13530.401999999998</v>
      </c>
      <c r="F72" s="12">
        <f t="shared" si="64"/>
        <v>13801.010039999999</v>
      </c>
      <c r="G72" s="12">
        <f t="shared" si="64"/>
        <v>14077.030240800001</v>
      </c>
      <c r="H72" s="12">
        <f t="shared" si="64"/>
        <v>14358.570845616003</v>
      </c>
      <c r="I72" s="12">
        <f t="shared" si="64"/>
        <v>14645.742262528318</v>
      </c>
      <c r="J72" s="12">
        <f t="shared" si="64"/>
        <v>14938.657107778887</v>
      </c>
      <c r="K72" s="12">
        <f t="shared" si="64"/>
        <v>15237.430249934463</v>
      </c>
      <c r="L72" s="12">
        <f t="shared" si="64"/>
        <v>15542.178854933152</v>
      </c>
      <c r="M72" s="12">
        <f t="shared" si="64"/>
        <v>15853.022432031812</v>
      </c>
      <c r="N72" s="12">
        <f t="shared" si="64"/>
        <v>16170.082880672453</v>
      </c>
      <c r="O72" s="12">
        <f t="shared" si="64"/>
        <v>16493.484538285902</v>
      </c>
      <c r="P72" s="12">
        <f t="shared" si="64"/>
        <v>16823.35422905162</v>
      </c>
      <c r="Q72" s="12">
        <f t="shared" si="64"/>
        <v>17159.821313632645</v>
      </c>
      <c r="R72" s="12">
        <f t="shared" si="64"/>
        <v>17503.017739905303</v>
      </c>
      <c r="S72" s="12">
        <f t="shared" si="64"/>
        <v>17853.078094703411</v>
      </c>
      <c r="T72" s="12">
        <f t="shared" si="64"/>
        <v>18210.139656597479</v>
      </c>
      <c r="U72" s="12">
        <f t="shared" ref="U72:V72" si="65">U29*U5</f>
        <v>18574.342449729429</v>
      </c>
      <c r="V72" s="12">
        <f t="shared" si="65"/>
        <v>18945.829298724017</v>
      </c>
    </row>
    <row r="73" spans="1:22" x14ac:dyDescent="0.2">
      <c r="A73" s="42" t="s">
        <v>1</v>
      </c>
      <c r="C73" s="12">
        <f t="shared" ref="C73:T73" si="66">C32*C62/1000</f>
        <v>1215.1871999999998</v>
      </c>
      <c r="D73" s="12">
        <f t="shared" si="66"/>
        <v>1239.4909439999999</v>
      </c>
      <c r="E73" s="12">
        <f t="shared" si="66"/>
        <v>1264.2807628799999</v>
      </c>
      <c r="F73" s="12">
        <f t="shared" si="66"/>
        <v>1289.5663781375999</v>
      </c>
      <c r="G73" s="12">
        <f t="shared" si="66"/>
        <v>1315.3577057003522</v>
      </c>
      <c r="H73" s="12">
        <f t="shared" si="66"/>
        <v>1341.664859814359</v>
      </c>
      <c r="I73" s="12">
        <f t="shared" si="66"/>
        <v>1368.4981570106461</v>
      </c>
      <c r="J73" s="12">
        <f t="shared" si="66"/>
        <v>1395.8681201508591</v>
      </c>
      <c r="K73" s="12">
        <f t="shared" si="66"/>
        <v>1423.7854825538761</v>
      </c>
      <c r="L73" s="12">
        <f t="shared" si="66"/>
        <v>1452.2611922049539</v>
      </c>
      <c r="M73" s="12">
        <f t="shared" si="66"/>
        <v>1481.3064160490528</v>
      </c>
      <c r="N73" s="12">
        <f t="shared" si="66"/>
        <v>1510.9325443700341</v>
      </c>
      <c r="O73" s="12">
        <f t="shared" si="66"/>
        <v>1541.1511952574347</v>
      </c>
      <c r="P73" s="12">
        <f t="shared" si="66"/>
        <v>1571.9742191625833</v>
      </c>
      <c r="Q73" s="12">
        <f t="shared" si="66"/>
        <v>1603.4137035458346</v>
      </c>
      <c r="R73" s="12">
        <f t="shared" si="66"/>
        <v>1635.4819776167515</v>
      </c>
      <c r="S73" s="12">
        <f t="shared" si="66"/>
        <v>1668.1916171690868</v>
      </c>
      <c r="T73" s="12">
        <f t="shared" si="66"/>
        <v>1701.5554495124682</v>
      </c>
      <c r="U73" s="12">
        <f t="shared" ref="U73:V73" si="67">U32*U62/1000</f>
        <v>1735.5865585027177</v>
      </c>
      <c r="V73" s="12">
        <f t="shared" si="67"/>
        <v>1770.2982896727722</v>
      </c>
    </row>
    <row r="74" spans="1:22" x14ac:dyDescent="0.2">
      <c r="A74" s="42" t="s">
        <v>62</v>
      </c>
      <c r="C74" s="12">
        <f t="shared" ref="C74:T74" si="68">C63*C36</f>
        <v>0</v>
      </c>
      <c r="D74" s="12">
        <f t="shared" si="68"/>
        <v>0</v>
      </c>
      <c r="E74" s="12">
        <f t="shared" si="68"/>
        <v>0</v>
      </c>
      <c r="F74" s="12">
        <f t="shared" si="68"/>
        <v>0</v>
      </c>
      <c r="G74" s="12">
        <f t="shared" si="68"/>
        <v>0</v>
      </c>
      <c r="H74" s="12">
        <f t="shared" si="68"/>
        <v>0</v>
      </c>
      <c r="I74" s="12">
        <f t="shared" si="68"/>
        <v>0</v>
      </c>
      <c r="J74" s="12">
        <f t="shared" si="68"/>
        <v>0</v>
      </c>
      <c r="K74" s="12">
        <f t="shared" si="68"/>
        <v>0</v>
      </c>
      <c r="L74" s="12">
        <f t="shared" si="68"/>
        <v>0</v>
      </c>
      <c r="M74" s="12">
        <f t="shared" si="68"/>
        <v>0</v>
      </c>
      <c r="N74" s="12">
        <f t="shared" si="68"/>
        <v>0</v>
      </c>
      <c r="O74" s="12">
        <f t="shared" si="68"/>
        <v>0</v>
      </c>
      <c r="P74" s="12">
        <f t="shared" si="68"/>
        <v>0</v>
      </c>
      <c r="Q74" s="12">
        <f t="shared" si="68"/>
        <v>0</v>
      </c>
      <c r="R74" s="12">
        <f t="shared" si="68"/>
        <v>0</v>
      </c>
      <c r="S74" s="12">
        <f t="shared" si="68"/>
        <v>0</v>
      </c>
      <c r="T74" s="12">
        <f t="shared" si="68"/>
        <v>0</v>
      </c>
      <c r="U74" s="12">
        <f t="shared" ref="U74:V74" si="69">U63*U36</f>
        <v>0</v>
      </c>
      <c r="V74" s="12">
        <f t="shared" si="69"/>
        <v>0</v>
      </c>
    </row>
    <row r="75" spans="1:22" x14ac:dyDescent="0.2">
      <c r="A75" s="42" t="s">
        <v>45</v>
      </c>
      <c r="C75" s="20">
        <f t="shared" ref="C75:T75" ca="1" si="70">C119</f>
        <v>-64033.095260190217</v>
      </c>
      <c r="D75" s="20">
        <f t="shared" ca="1" si="70"/>
        <v>-113039.51909578804</v>
      </c>
      <c r="E75" s="20">
        <f t="shared" ca="1" si="70"/>
        <v>-41233.341029211959</v>
      </c>
      <c r="F75" s="20">
        <f t="shared" ca="1" si="70"/>
        <v>-5670.943533288043</v>
      </c>
      <c r="G75" s="20">
        <f t="shared" ca="1" si="70"/>
        <v>11769.563677309781</v>
      </c>
      <c r="H75" s="20">
        <f t="shared" ca="1" si="70"/>
        <v>20149.125745244575</v>
      </c>
      <c r="I75" s="20">
        <f t="shared" ca="1" si="70"/>
        <v>23998.215241847836</v>
      </c>
      <c r="J75" s="20">
        <f t="shared" ca="1" si="70"/>
        <v>25582.068452785326</v>
      </c>
      <c r="K75" s="20">
        <f t="shared" ca="1" si="70"/>
        <v>26033.303520889953</v>
      </c>
      <c r="L75" s="20">
        <f t="shared" ca="1" si="70"/>
        <v>25918.229517578122</v>
      </c>
      <c r="M75" s="20">
        <f t="shared" ca="1" si="70"/>
        <v>25520.000978558084</v>
      </c>
      <c r="N75" s="20">
        <f t="shared" ca="1" si="70"/>
        <v>24980.195171683932</v>
      </c>
      <c r="O75" s="20">
        <f t="shared" ca="1" si="70"/>
        <v>24369.600730882736</v>
      </c>
      <c r="P75" s="20">
        <f t="shared" ca="1" si="70"/>
        <v>23723.611973117993</v>
      </c>
      <c r="Q75" s="20">
        <f t="shared" ca="1" si="70"/>
        <v>23059.926056871504</v>
      </c>
      <c r="R75" s="20">
        <f t="shared" ca="1" si="70"/>
        <v>22387.39156138412</v>
      </c>
      <c r="S75" s="20">
        <f t="shared" ca="1" si="70"/>
        <v>21710.432776276306</v>
      </c>
      <c r="T75" s="20">
        <f t="shared" ca="1" si="70"/>
        <v>21031.261846358262</v>
      </c>
      <c r="U75" s="20">
        <f t="shared" ref="U75:V75" ca="1" si="71">U119</f>
        <v>20350.984844035109</v>
      </c>
      <c r="V75" s="20">
        <f t="shared" ca="1" si="71"/>
        <v>19670.154805509395</v>
      </c>
    </row>
    <row r="76" spans="1:22" s="4" customFormat="1" x14ac:dyDescent="0.2">
      <c r="A76" s="74" t="s">
        <v>84</v>
      </c>
      <c r="B76" s="75"/>
      <c r="C76" s="76">
        <f ca="1">SUM(C69:C75)</f>
        <v>54248.130236684789</v>
      </c>
      <c r="D76" s="76">
        <f t="shared" ref="D76:T76" ca="1" si="72">SUM(D69:D75)</f>
        <v>2396.050488836976</v>
      </c>
      <c r="E76" s="76">
        <f t="shared" ca="1" si="72"/>
        <v>71362.26071804302</v>
      </c>
      <c r="F76" s="76">
        <f t="shared" ca="1" si="72"/>
        <v>104090.49221297455</v>
      </c>
      <c r="G76" s="76">
        <f t="shared" ca="1" si="72"/>
        <v>118702.75129568513</v>
      </c>
      <c r="H76" s="76">
        <f t="shared" ca="1" si="72"/>
        <v>124260.10146629995</v>
      </c>
      <c r="I76" s="76">
        <f t="shared" ca="1" si="72"/>
        <v>125293.13602076181</v>
      </c>
      <c r="J76" s="76">
        <f t="shared" ca="1" si="72"/>
        <v>124067.21438384007</v>
      </c>
      <c r="K76" s="76">
        <f t="shared" ca="1" si="72"/>
        <v>121715.08030025329</v>
      </c>
      <c r="L76" s="76">
        <f t="shared" ca="1" si="72"/>
        <v>118803.17095534122</v>
      </c>
      <c r="M76" s="76">
        <f t="shared" ca="1" si="72"/>
        <v>115614.77156101394</v>
      </c>
      <c r="N76" s="76">
        <f t="shared" ca="1" si="72"/>
        <v>112291.59267485142</v>
      </c>
      <c r="O76" s="76">
        <f t="shared" ca="1" si="72"/>
        <v>108904.55888630108</v>
      </c>
      <c r="P76" s="76">
        <f t="shared" ca="1" si="72"/>
        <v>105489.20318695719</v>
      </c>
      <c r="Q76" s="76">
        <f t="shared" ca="1" si="72"/>
        <v>102063.364183425</v>
      </c>
      <c r="R76" s="76">
        <f t="shared" ca="1" si="72"/>
        <v>98636.034732031185</v>
      </c>
      <c r="S76" s="76">
        <f t="shared" ca="1" si="72"/>
        <v>95211.786285023816</v>
      </c>
      <c r="T76" s="76">
        <f t="shared" ca="1" si="72"/>
        <v>91792.981093093214</v>
      </c>
      <c r="U76" s="76">
        <f t="shared" ref="U76:V76" ca="1" si="73">SUM(U69:U75)</f>
        <v>88380.878336642258</v>
      </c>
      <c r="V76" s="76">
        <f t="shared" ca="1" si="73"/>
        <v>84976.187222031178</v>
      </c>
    </row>
    <row r="77" spans="1:22" s="4" customFormat="1" x14ac:dyDescent="0.2">
      <c r="A77" s="45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</row>
    <row r="78" spans="1:22" x14ac:dyDescent="0.2">
      <c r="A78" s="77" t="s">
        <v>85</v>
      </c>
      <c r="B78" s="71"/>
      <c r="C78" s="78">
        <f t="shared" ref="C78:T78" si="74">C62</f>
        <v>1191360</v>
      </c>
      <c r="D78" s="78">
        <f t="shared" si="74"/>
        <v>1191360</v>
      </c>
      <c r="E78" s="78">
        <f t="shared" si="74"/>
        <v>1191360</v>
      </c>
      <c r="F78" s="78">
        <f t="shared" si="74"/>
        <v>1191360</v>
      </c>
      <c r="G78" s="78">
        <f t="shared" si="74"/>
        <v>1191360</v>
      </c>
      <c r="H78" s="78">
        <f t="shared" si="74"/>
        <v>1191360</v>
      </c>
      <c r="I78" s="78">
        <f t="shared" si="74"/>
        <v>1191360</v>
      </c>
      <c r="J78" s="78">
        <f t="shared" si="74"/>
        <v>1191360</v>
      </c>
      <c r="K78" s="78">
        <f t="shared" si="74"/>
        <v>1191360</v>
      </c>
      <c r="L78" s="78">
        <f t="shared" si="74"/>
        <v>1191360</v>
      </c>
      <c r="M78" s="78">
        <f t="shared" si="74"/>
        <v>1191360</v>
      </c>
      <c r="N78" s="78">
        <f t="shared" si="74"/>
        <v>1191360</v>
      </c>
      <c r="O78" s="78">
        <f t="shared" si="74"/>
        <v>1191360</v>
      </c>
      <c r="P78" s="78">
        <f t="shared" si="74"/>
        <v>1191360</v>
      </c>
      <c r="Q78" s="78">
        <f t="shared" si="74"/>
        <v>1191360</v>
      </c>
      <c r="R78" s="78">
        <f t="shared" si="74"/>
        <v>1191360</v>
      </c>
      <c r="S78" s="78">
        <f t="shared" si="74"/>
        <v>1191360</v>
      </c>
      <c r="T78" s="78">
        <f t="shared" si="74"/>
        <v>1191360</v>
      </c>
      <c r="U78" s="78">
        <f t="shared" ref="U78:V78" si="75">U62</f>
        <v>1191360</v>
      </c>
      <c r="V78" s="78">
        <f t="shared" si="75"/>
        <v>1191360</v>
      </c>
    </row>
    <row r="79" spans="1:22" x14ac:dyDescent="0.2">
      <c r="A79" s="42" t="s">
        <v>46</v>
      </c>
      <c r="C79" s="19">
        <f ca="1">C76/C78*1000</f>
        <v>45.534624493591174</v>
      </c>
      <c r="D79" s="19">
        <f t="shared" ref="D79:T79" ca="1" si="76">D76/D78*1000</f>
        <v>2.0111893036840045</v>
      </c>
      <c r="E79" s="19">
        <f t="shared" ca="1" si="76"/>
        <v>59.89982936983197</v>
      </c>
      <c r="F79" s="19">
        <f t="shared" ca="1" si="76"/>
        <v>87.371149117793578</v>
      </c>
      <c r="G79" s="19">
        <f t="shared" ca="1" si="76"/>
        <v>99.636341068766058</v>
      </c>
      <c r="H79" s="19">
        <f t="shared" ca="1" si="76"/>
        <v>104.30105213059021</v>
      </c>
      <c r="I79" s="19">
        <f t="shared" ca="1" si="76"/>
        <v>105.16815741737327</v>
      </c>
      <c r="J79" s="19">
        <f t="shared" ca="1" si="76"/>
        <v>104.13914717955954</v>
      </c>
      <c r="K79" s="19">
        <f t="shared" ca="1" si="76"/>
        <v>102.16482028962974</v>
      </c>
      <c r="L79" s="19">
        <f t="shared" ca="1" si="76"/>
        <v>99.720631006027759</v>
      </c>
      <c r="M79" s="19">
        <f t="shared" ca="1" si="76"/>
        <v>97.044362376623312</v>
      </c>
      <c r="N79" s="19">
        <f t="shared" ca="1" si="76"/>
        <v>94.254962962371934</v>
      </c>
      <c r="O79" s="19">
        <f t="shared" ca="1" si="76"/>
        <v>91.41196522151246</v>
      </c>
      <c r="P79" s="19">
        <f t="shared" ca="1" si="76"/>
        <v>88.545194724480595</v>
      </c>
      <c r="Q79" s="19">
        <f t="shared" ca="1" si="76"/>
        <v>85.669624784636881</v>
      </c>
      <c r="R79" s="19">
        <f t="shared" ca="1" si="76"/>
        <v>82.792803797367029</v>
      </c>
      <c r="S79" s="19">
        <f t="shared" ca="1" si="76"/>
        <v>79.918568933843531</v>
      </c>
      <c r="T79" s="19">
        <f t="shared" ca="1" si="76"/>
        <v>77.048903012601741</v>
      </c>
      <c r="U79" s="19">
        <f t="shared" ref="U79:V79" ca="1" si="77">U76/U78*1000</f>
        <v>74.18486296051762</v>
      </c>
      <c r="V79" s="19">
        <f t="shared" ca="1" si="77"/>
        <v>71.32704406898938</v>
      </c>
    </row>
    <row r="80" spans="1:22" x14ac:dyDescent="0.2">
      <c r="A80" s="58"/>
      <c r="B80" s="56"/>
      <c r="C80" s="56"/>
    </row>
    <row r="81" spans="1:3" x14ac:dyDescent="0.2">
      <c r="A81" s="59" t="s">
        <v>82</v>
      </c>
      <c r="B81" s="56"/>
      <c r="C81" s="57" t="s">
        <v>46</v>
      </c>
    </row>
    <row r="82" spans="1:3" x14ac:dyDescent="0.2">
      <c r="A82" s="60" t="s">
        <v>48</v>
      </c>
      <c r="B82" s="56"/>
      <c r="C82" s="61">
        <f t="shared" ref="C82:C88" si="78">(NPV(C$64,C69:V69)/NPV(C$64,C$62:V$62))*1000</f>
        <v>36.114083904109584</v>
      </c>
    </row>
    <row r="83" spans="1:3" x14ac:dyDescent="0.2">
      <c r="A83" s="60" t="s">
        <v>21</v>
      </c>
      <c r="B83" s="56"/>
      <c r="C83" s="61">
        <f t="shared" si="78"/>
        <v>16.153566338127884</v>
      </c>
    </row>
    <row r="84" spans="1:3" x14ac:dyDescent="0.2">
      <c r="A84" s="60" t="s">
        <v>17</v>
      </c>
      <c r="B84" s="56"/>
      <c r="C84" s="61">
        <f t="shared" si="78"/>
        <v>15.18435235784021</v>
      </c>
    </row>
    <row r="85" spans="1:3" x14ac:dyDescent="0.2">
      <c r="A85" s="60" t="s">
        <v>0</v>
      </c>
      <c r="B85" s="56"/>
      <c r="C85" s="61">
        <f t="shared" si="78"/>
        <v>12.760531807713472</v>
      </c>
    </row>
    <row r="86" spans="1:3" x14ac:dyDescent="0.2">
      <c r="A86" s="60" t="s">
        <v>1</v>
      </c>
      <c r="B86" s="56"/>
      <c r="C86" s="61">
        <f t="shared" si="78"/>
        <v>1.1923440921127466</v>
      </c>
    </row>
    <row r="87" spans="1:3" x14ac:dyDescent="0.2">
      <c r="A87" s="60" t="s">
        <v>62</v>
      </c>
      <c r="B87" s="56"/>
      <c r="C87" s="61">
        <f t="shared" si="78"/>
        <v>0</v>
      </c>
    </row>
    <row r="88" spans="1:3" ht="13.5" thickBot="1" x14ac:dyDescent="0.25">
      <c r="A88" s="60" t="s">
        <v>45</v>
      </c>
      <c r="B88" s="56"/>
      <c r="C88" s="61">
        <f t="shared" ca="1" si="78"/>
        <v>-1.6606369812339727</v>
      </c>
    </row>
    <row r="89" spans="1:3" x14ac:dyDescent="0.2">
      <c r="A89" s="62" t="s">
        <v>78</v>
      </c>
      <c r="B89" s="56"/>
      <c r="C89" s="63">
        <f ca="1">SUM(C82:C88)</f>
        <v>79.744241518669924</v>
      </c>
    </row>
    <row r="90" spans="1:3" ht="13.5" thickBot="1" x14ac:dyDescent="0.25">
      <c r="A90" s="58"/>
      <c r="B90" s="56"/>
      <c r="C90" s="64"/>
    </row>
    <row r="91" spans="1:3" x14ac:dyDescent="0.2">
      <c r="A91" s="6"/>
      <c r="B91" s="6"/>
      <c r="C91" s="6"/>
    </row>
    <row r="92" spans="1:3" x14ac:dyDescent="0.2">
      <c r="A92" s="42" t="s">
        <v>80</v>
      </c>
      <c r="B92" s="6"/>
      <c r="C92" s="39">
        <f ca="1">C82+C83+C84+C85+C88</f>
        <v>78.551897426557176</v>
      </c>
    </row>
    <row r="93" spans="1:3" x14ac:dyDescent="0.2">
      <c r="A93" s="42" t="s">
        <v>81</v>
      </c>
      <c r="B93" s="6"/>
      <c r="C93" s="39">
        <f>C86+C87</f>
        <v>1.1923440921127466</v>
      </c>
    </row>
    <row r="94" spans="1:3" x14ac:dyDescent="0.2">
      <c r="A94" s="45" t="s">
        <v>78</v>
      </c>
      <c r="B94" s="26"/>
      <c r="C94" s="51">
        <f ca="1">SUM(C92:C93)</f>
        <v>79.744241518669924</v>
      </c>
    </row>
    <row r="95" spans="1:3" s="6" customFormat="1" x14ac:dyDescent="0.2"/>
    <row r="96" spans="1:3" s="6" customFormat="1" x14ac:dyDescent="0.2"/>
    <row r="97" spans="1:22" s="6" customFormat="1" x14ac:dyDescent="0.2">
      <c r="A97" s="37" t="s">
        <v>40</v>
      </c>
      <c r="C97" s="3">
        <f t="shared" ref="C97:V97" si="79">C$2</f>
        <v>1</v>
      </c>
      <c r="D97" s="3">
        <f t="shared" si="79"/>
        <v>2</v>
      </c>
      <c r="E97" s="3">
        <f t="shared" si="79"/>
        <v>3</v>
      </c>
      <c r="F97" s="3">
        <f t="shared" si="79"/>
        <v>4</v>
      </c>
      <c r="G97" s="3">
        <f t="shared" si="79"/>
        <v>5</v>
      </c>
      <c r="H97" s="3">
        <f t="shared" si="79"/>
        <v>6</v>
      </c>
      <c r="I97" s="3">
        <f t="shared" si="79"/>
        <v>7</v>
      </c>
      <c r="J97" s="3">
        <f t="shared" si="79"/>
        <v>8</v>
      </c>
      <c r="K97" s="3">
        <f t="shared" si="79"/>
        <v>9</v>
      </c>
      <c r="L97" s="3">
        <f t="shared" si="79"/>
        <v>10</v>
      </c>
      <c r="M97" s="3">
        <f t="shared" si="79"/>
        <v>11</v>
      </c>
      <c r="N97" s="3">
        <f t="shared" si="79"/>
        <v>12</v>
      </c>
      <c r="O97" s="3">
        <f t="shared" si="79"/>
        <v>13</v>
      </c>
      <c r="P97" s="3">
        <f t="shared" si="79"/>
        <v>14</v>
      </c>
      <c r="Q97" s="3">
        <f t="shared" si="79"/>
        <v>15</v>
      </c>
      <c r="R97" s="3">
        <f t="shared" si="79"/>
        <v>16</v>
      </c>
      <c r="S97" s="3">
        <f t="shared" si="79"/>
        <v>17</v>
      </c>
      <c r="T97" s="3">
        <f t="shared" si="79"/>
        <v>18</v>
      </c>
      <c r="U97" s="3">
        <f t="shared" si="79"/>
        <v>19</v>
      </c>
      <c r="V97" s="3">
        <f t="shared" si="79"/>
        <v>20</v>
      </c>
    </row>
    <row r="98" spans="1:22" s="6" customFormat="1" x14ac:dyDescent="0.2">
      <c r="C98" s="26">
        <f t="shared" ref="C98:V98" si="80">C$3</f>
        <v>2012</v>
      </c>
      <c r="D98" s="26">
        <f t="shared" si="80"/>
        <v>2013</v>
      </c>
      <c r="E98" s="26">
        <f t="shared" si="80"/>
        <v>2014</v>
      </c>
      <c r="F98" s="26">
        <f t="shared" si="80"/>
        <v>2015</v>
      </c>
      <c r="G98" s="26">
        <f t="shared" si="80"/>
        <v>2016</v>
      </c>
      <c r="H98" s="26">
        <f t="shared" si="80"/>
        <v>2017</v>
      </c>
      <c r="I98" s="26">
        <f t="shared" si="80"/>
        <v>2018</v>
      </c>
      <c r="J98" s="26">
        <f t="shared" si="80"/>
        <v>2019</v>
      </c>
      <c r="K98" s="26">
        <f t="shared" si="80"/>
        <v>2020</v>
      </c>
      <c r="L98" s="26">
        <f t="shared" si="80"/>
        <v>2021</v>
      </c>
      <c r="M98" s="26">
        <f t="shared" si="80"/>
        <v>2022</v>
      </c>
      <c r="N98" s="26">
        <f t="shared" si="80"/>
        <v>2023</v>
      </c>
      <c r="O98" s="26">
        <f t="shared" si="80"/>
        <v>2024</v>
      </c>
      <c r="P98" s="26">
        <f t="shared" si="80"/>
        <v>2025</v>
      </c>
      <c r="Q98" s="26">
        <f t="shared" si="80"/>
        <v>2026</v>
      </c>
      <c r="R98" s="26">
        <f t="shared" si="80"/>
        <v>2027</v>
      </c>
      <c r="S98" s="26">
        <f t="shared" si="80"/>
        <v>2028</v>
      </c>
      <c r="T98" s="26">
        <f t="shared" si="80"/>
        <v>2029</v>
      </c>
      <c r="U98" s="26">
        <f t="shared" si="80"/>
        <v>2030</v>
      </c>
      <c r="V98" s="26">
        <f t="shared" si="80"/>
        <v>2031</v>
      </c>
    </row>
    <row r="99" spans="1:22" s="6" customFormat="1" x14ac:dyDescent="0.2">
      <c r="A99" s="6" t="s">
        <v>41</v>
      </c>
      <c r="B99" s="38"/>
      <c r="C99" s="24">
        <f t="shared" ref="C99:T99" si="81">B102</f>
        <v>860497.5</v>
      </c>
      <c r="D99" s="24">
        <f t="shared" si="81"/>
        <v>817472.625</v>
      </c>
      <c r="E99" s="24">
        <f t="shared" si="81"/>
        <v>774447.75</v>
      </c>
      <c r="F99" s="24">
        <f t="shared" si="81"/>
        <v>731422.875</v>
      </c>
      <c r="G99" s="24">
        <f t="shared" si="81"/>
        <v>688398</v>
      </c>
      <c r="H99" s="24">
        <f t="shared" si="81"/>
        <v>645373.125</v>
      </c>
      <c r="I99" s="24">
        <f t="shared" si="81"/>
        <v>602348.25</v>
      </c>
      <c r="J99" s="24">
        <f t="shared" si="81"/>
        <v>559323.375</v>
      </c>
      <c r="K99" s="24">
        <f t="shared" si="81"/>
        <v>516298.5</v>
      </c>
      <c r="L99" s="24">
        <f t="shared" si="81"/>
        <v>473273.625</v>
      </c>
      <c r="M99" s="24">
        <f t="shared" si="81"/>
        <v>430248.75</v>
      </c>
      <c r="N99" s="24">
        <f t="shared" si="81"/>
        <v>387223.875</v>
      </c>
      <c r="O99" s="24">
        <f t="shared" si="81"/>
        <v>344199</v>
      </c>
      <c r="P99" s="24">
        <f t="shared" si="81"/>
        <v>301174.125</v>
      </c>
      <c r="Q99" s="24">
        <f t="shared" si="81"/>
        <v>258149.25</v>
      </c>
      <c r="R99" s="24">
        <f t="shared" si="81"/>
        <v>215124.375</v>
      </c>
      <c r="S99" s="24">
        <f t="shared" si="81"/>
        <v>172099.5</v>
      </c>
      <c r="T99" s="24">
        <f t="shared" si="81"/>
        <v>129074.625</v>
      </c>
      <c r="U99" s="24">
        <f t="shared" ref="U99" si="82">T102</f>
        <v>86049.75</v>
      </c>
      <c r="V99" s="24">
        <f t="shared" ref="V99" si="83">U102</f>
        <v>43024.875</v>
      </c>
    </row>
    <row r="100" spans="1:22" s="6" customFormat="1" x14ac:dyDescent="0.2">
      <c r="A100" s="6" t="s">
        <v>69</v>
      </c>
      <c r="B100" s="38"/>
      <c r="C100" s="24">
        <f t="shared" ref="C100:T100" si="84">C19</f>
        <v>0</v>
      </c>
      <c r="D100" s="24">
        <f t="shared" si="84"/>
        <v>0</v>
      </c>
      <c r="E100" s="24">
        <f t="shared" si="84"/>
        <v>0</v>
      </c>
      <c r="F100" s="24">
        <f t="shared" si="84"/>
        <v>0</v>
      </c>
      <c r="G100" s="24">
        <f t="shared" si="84"/>
        <v>0</v>
      </c>
      <c r="H100" s="24">
        <f t="shared" si="84"/>
        <v>0</v>
      </c>
      <c r="I100" s="24">
        <f t="shared" si="84"/>
        <v>0</v>
      </c>
      <c r="J100" s="24">
        <f t="shared" si="84"/>
        <v>0</v>
      </c>
      <c r="K100" s="24">
        <f t="shared" si="84"/>
        <v>0</v>
      </c>
      <c r="L100" s="24">
        <f t="shared" si="84"/>
        <v>0</v>
      </c>
      <c r="M100" s="24">
        <f t="shared" si="84"/>
        <v>0</v>
      </c>
      <c r="N100" s="24">
        <f t="shared" si="84"/>
        <v>0</v>
      </c>
      <c r="O100" s="24">
        <f t="shared" si="84"/>
        <v>0</v>
      </c>
      <c r="P100" s="24">
        <f t="shared" si="84"/>
        <v>0</v>
      </c>
      <c r="Q100" s="24">
        <f t="shared" si="84"/>
        <v>0</v>
      </c>
      <c r="R100" s="24">
        <f t="shared" si="84"/>
        <v>0</v>
      </c>
      <c r="S100" s="24">
        <f t="shared" si="84"/>
        <v>0</v>
      </c>
      <c r="T100" s="24">
        <f t="shared" si="84"/>
        <v>0</v>
      </c>
      <c r="U100" s="24">
        <f t="shared" ref="U100:V100" si="85">U19</f>
        <v>0</v>
      </c>
      <c r="V100" s="24">
        <f t="shared" si="85"/>
        <v>0</v>
      </c>
    </row>
    <row r="101" spans="1:22" s="6" customFormat="1" x14ac:dyDescent="0.2">
      <c r="A101" s="6" t="s">
        <v>42</v>
      </c>
      <c r="B101" s="39"/>
      <c r="C101" s="24">
        <f>C146</f>
        <v>43024.875</v>
      </c>
      <c r="D101" s="24">
        <f t="shared" ref="D101:T101" si="86">D146</f>
        <v>43024.875</v>
      </c>
      <c r="E101" s="24">
        <f t="shared" si="86"/>
        <v>43024.875</v>
      </c>
      <c r="F101" s="24">
        <f t="shared" si="86"/>
        <v>43024.875</v>
      </c>
      <c r="G101" s="24">
        <f t="shared" si="86"/>
        <v>43024.875</v>
      </c>
      <c r="H101" s="24">
        <f t="shared" si="86"/>
        <v>43024.875</v>
      </c>
      <c r="I101" s="24">
        <f t="shared" si="86"/>
        <v>43024.875</v>
      </c>
      <c r="J101" s="24">
        <f t="shared" si="86"/>
        <v>43024.875</v>
      </c>
      <c r="K101" s="24">
        <f t="shared" si="86"/>
        <v>43024.875</v>
      </c>
      <c r="L101" s="24">
        <f t="shared" si="86"/>
        <v>43024.875</v>
      </c>
      <c r="M101" s="24">
        <f t="shared" si="86"/>
        <v>43024.875</v>
      </c>
      <c r="N101" s="24">
        <f t="shared" si="86"/>
        <v>43024.875</v>
      </c>
      <c r="O101" s="24">
        <f t="shared" si="86"/>
        <v>43024.875</v>
      </c>
      <c r="P101" s="24">
        <f t="shared" si="86"/>
        <v>43024.875</v>
      </c>
      <c r="Q101" s="24">
        <f t="shared" si="86"/>
        <v>43024.875</v>
      </c>
      <c r="R101" s="24">
        <f t="shared" si="86"/>
        <v>43024.875</v>
      </c>
      <c r="S101" s="24">
        <f t="shared" si="86"/>
        <v>43024.875</v>
      </c>
      <c r="T101" s="24">
        <f t="shared" si="86"/>
        <v>43024.875</v>
      </c>
      <c r="U101" s="24">
        <f t="shared" ref="U101:V101" si="87">U146</f>
        <v>43024.875</v>
      </c>
      <c r="V101" s="24">
        <f t="shared" si="87"/>
        <v>43024.875</v>
      </c>
    </row>
    <row r="102" spans="1:22" s="6" customFormat="1" x14ac:dyDescent="0.2">
      <c r="A102" s="6" t="s">
        <v>43</v>
      </c>
      <c r="B102" s="24">
        <f>C13</f>
        <v>860497.5</v>
      </c>
      <c r="C102" s="24">
        <f>C99+C100-C101</f>
        <v>817472.625</v>
      </c>
      <c r="D102" s="24">
        <f t="shared" ref="D102:T102" si="88">D99+D100-D101</f>
        <v>774447.75</v>
      </c>
      <c r="E102" s="24">
        <f t="shared" si="88"/>
        <v>731422.875</v>
      </c>
      <c r="F102" s="24">
        <f t="shared" si="88"/>
        <v>688398</v>
      </c>
      <c r="G102" s="24">
        <f t="shared" si="88"/>
        <v>645373.125</v>
      </c>
      <c r="H102" s="24">
        <f t="shared" si="88"/>
        <v>602348.25</v>
      </c>
      <c r="I102" s="24">
        <f t="shared" si="88"/>
        <v>559323.375</v>
      </c>
      <c r="J102" s="24">
        <f t="shared" si="88"/>
        <v>516298.5</v>
      </c>
      <c r="K102" s="24">
        <f t="shared" si="88"/>
        <v>473273.625</v>
      </c>
      <c r="L102" s="24">
        <f t="shared" si="88"/>
        <v>430248.75</v>
      </c>
      <c r="M102" s="24">
        <f t="shared" si="88"/>
        <v>387223.875</v>
      </c>
      <c r="N102" s="24">
        <f t="shared" si="88"/>
        <v>344199</v>
      </c>
      <c r="O102" s="24">
        <f t="shared" si="88"/>
        <v>301174.125</v>
      </c>
      <c r="P102" s="24">
        <f t="shared" si="88"/>
        <v>258149.25</v>
      </c>
      <c r="Q102" s="24">
        <f t="shared" si="88"/>
        <v>215124.375</v>
      </c>
      <c r="R102" s="24">
        <f t="shared" si="88"/>
        <v>172099.5</v>
      </c>
      <c r="S102" s="24">
        <f t="shared" si="88"/>
        <v>129074.625</v>
      </c>
      <c r="T102" s="24">
        <f t="shared" si="88"/>
        <v>86049.75</v>
      </c>
      <c r="U102" s="24">
        <f t="shared" ref="U102:V102" si="89">U99+U100-U101</f>
        <v>43024.875</v>
      </c>
      <c r="V102" s="24">
        <f t="shared" si="89"/>
        <v>0</v>
      </c>
    </row>
    <row r="103" spans="1:22" s="6" customFormat="1" x14ac:dyDescent="0.2">
      <c r="A103" s="6" t="s">
        <v>47</v>
      </c>
      <c r="C103" s="24">
        <f t="shared" ref="C103:T103" si="90">(C99+C102)*0.5</f>
        <v>838985.0625</v>
      </c>
      <c r="D103" s="24">
        <f t="shared" si="90"/>
        <v>795960.1875</v>
      </c>
      <c r="E103" s="24">
        <f t="shared" si="90"/>
        <v>752935.3125</v>
      </c>
      <c r="F103" s="24">
        <f t="shared" si="90"/>
        <v>709910.4375</v>
      </c>
      <c r="G103" s="24">
        <f t="shared" si="90"/>
        <v>666885.5625</v>
      </c>
      <c r="H103" s="24">
        <f t="shared" si="90"/>
        <v>623860.6875</v>
      </c>
      <c r="I103" s="24">
        <f t="shared" si="90"/>
        <v>580835.8125</v>
      </c>
      <c r="J103" s="24">
        <f t="shared" si="90"/>
        <v>537810.9375</v>
      </c>
      <c r="K103" s="24">
        <f t="shared" si="90"/>
        <v>494786.0625</v>
      </c>
      <c r="L103" s="24">
        <f t="shared" si="90"/>
        <v>451761.1875</v>
      </c>
      <c r="M103" s="24">
        <f t="shared" si="90"/>
        <v>408736.3125</v>
      </c>
      <c r="N103" s="24">
        <f t="shared" si="90"/>
        <v>365711.4375</v>
      </c>
      <c r="O103" s="24">
        <f t="shared" si="90"/>
        <v>322686.5625</v>
      </c>
      <c r="P103" s="24">
        <f t="shared" si="90"/>
        <v>279661.6875</v>
      </c>
      <c r="Q103" s="24">
        <f t="shared" si="90"/>
        <v>236636.8125</v>
      </c>
      <c r="R103" s="24">
        <f t="shared" si="90"/>
        <v>193611.9375</v>
      </c>
      <c r="S103" s="24">
        <f t="shared" si="90"/>
        <v>150587.0625</v>
      </c>
      <c r="T103" s="24">
        <f t="shared" si="90"/>
        <v>107562.1875</v>
      </c>
      <c r="U103" s="24">
        <f t="shared" ref="U103:V103" si="91">(U99+U102)*0.5</f>
        <v>64537.3125</v>
      </c>
      <c r="V103" s="24">
        <f t="shared" si="91"/>
        <v>21512.4375</v>
      </c>
    </row>
    <row r="104" spans="1:22" s="6" customFormat="1" x14ac:dyDescent="0.2"/>
    <row r="105" spans="1:22" s="6" customFormat="1" x14ac:dyDescent="0.2"/>
    <row r="106" spans="1:22" s="6" customFormat="1" ht="27.75" customHeight="1" thickBot="1" x14ac:dyDescent="0.25">
      <c r="A106" s="40" t="s">
        <v>45</v>
      </c>
      <c r="C106" s="3">
        <f t="shared" ref="C106:V106" si="92">C$2</f>
        <v>1</v>
      </c>
      <c r="D106" s="3">
        <f t="shared" si="92"/>
        <v>2</v>
      </c>
      <c r="E106" s="3">
        <f t="shared" si="92"/>
        <v>3</v>
      </c>
      <c r="F106" s="3">
        <f t="shared" si="92"/>
        <v>4</v>
      </c>
      <c r="G106" s="3">
        <f t="shared" si="92"/>
        <v>5</v>
      </c>
      <c r="H106" s="3">
        <f t="shared" si="92"/>
        <v>6</v>
      </c>
      <c r="I106" s="3">
        <f t="shared" si="92"/>
        <v>7</v>
      </c>
      <c r="J106" s="3">
        <f t="shared" si="92"/>
        <v>8</v>
      </c>
      <c r="K106" s="3">
        <f t="shared" si="92"/>
        <v>9</v>
      </c>
      <c r="L106" s="3">
        <f t="shared" si="92"/>
        <v>10</v>
      </c>
      <c r="M106" s="3">
        <f t="shared" si="92"/>
        <v>11</v>
      </c>
      <c r="N106" s="3">
        <f t="shared" si="92"/>
        <v>12</v>
      </c>
      <c r="O106" s="3">
        <f t="shared" si="92"/>
        <v>13</v>
      </c>
      <c r="P106" s="3">
        <f t="shared" si="92"/>
        <v>14</v>
      </c>
      <c r="Q106" s="3">
        <f t="shared" si="92"/>
        <v>15</v>
      </c>
      <c r="R106" s="3">
        <f t="shared" si="92"/>
        <v>16</v>
      </c>
      <c r="S106" s="3">
        <f t="shared" si="92"/>
        <v>17</v>
      </c>
      <c r="T106" s="3">
        <f t="shared" si="92"/>
        <v>18</v>
      </c>
      <c r="U106" s="3">
        <f t="shared" si="92"/>
        <v>19</v>
      </c>
      <c r="V106" s="3">
        <f t="shared" si="92"/>
        <v>20</v>
      </c>
    </row>
    <row r="107" spans="1:22" s="6" customFormat="1" x14ac:dyDescent="0.2">
      <c r="A107" s="41"/>
      <c r="B107" s="10"/>
      <c r="C107" s="26">
        <f t="shared" ref="C107:V107" si="93">C$3</f>
        <v>2012</v>
      </c>
      <c r="D107" s="26">
        <f t="shared" si="93"/>
        <v>2013</v>
      </c>
      <c r="E107" s="26">
        <f t="shared" si="93"/>
        <v>2014</v>
      </c>
      <c r="F107" s="26">
        <f t="shared" si="93"/>
        <v>2015</v>
      </c>
      <c r="G107" s="26">
        <f t="shared" si="93"/>
        <v>2016</v>
      </c>
      <c r="H107" s="26">
        <f t="shared" si="93"/>
        <v>2017</v>
      </c>
      <c r="I107" s="26">
        <f t="shared" si="93"/>
        <v>2018</v>
      </c>
      <c r="J107" s="26">
        <f t="shared" si="93"/>
        <v>2019</v>
      </c>
      <c r="K107" s="26">
        <f t="shared" si="93"/>
        <v>2020</v>
      </c>
      <c r="L107" s="26">
        <f t="shared" si="93"/>
        <v>2021</v>
      </c>
      <c r="M107" s="26">
        <f t="shared" si="93"/>
        <v>2022</v>
      </c>
      <c r="N107" s="26">
        <f t="shared" si="93"/>
        <v>2023</v>
      </c>
      <c r="O107" s="26">
        <f t="shared" si="93"/>
        <v>2024</v>
      </c>
      <c r="P107" s="26">
        <f t="shared" si="93"/>
        <v>2025</v>
      </c>
      <c r="Q107" s="26">
        <f t="shared" si="93"/>
        <v>2026</v>
      </c>
      <c r="R107" s="26">
        <f t="shared" si="93"/>
        <v>2027</v>
      </c>
      <c r="S107" s="26">
        <f t="shared" si="93"/>
        <v>2028</v>
      </c>
      <c r="T107" s="26">
        <f t="shared" si="93"/>
        <v>2029</v>
      </c>
      <c r="U107" s="26">
        <f t="shared" si="93"/>
        <v>2030</v>
      </c>
      <c r="V107" s="26">
        <f t="shared" si="93"/>
        <v>2031</v>
      </c>
    </row>
    <row r="108" spans="1:22" s="6" customFormat="1" x14ac:dyDescent="0.2">
      <c r="A108" s="42" t="s">
        <v>44</v>
      </c>
      <c r="C108" s="38">
        <f ca="1">C76</f>
        <v>54248.130236684789</v>
      </c>
      <c r="D108" s="38">
        <f t="shared" ref="D108:V108" ca="1" si="94">D76</f>
        <v>2396.050488836976</v>
      </c>
      <c r="E108" s="38">
        <f t="shared" ca="1" si="94"/>
        <v>71362.26071804302</v>
      </c>
      <c r="F108" s="38">
        <f t="shared" ca="1" si="94"/>
        <v>104090.49221297455</v>
      </c>
      <c r="G108" s="38">
        <f t="shared" ca="1" si="94"/>
        <v>118702.75129568513</v>
      </c>
      <c r="H108" s="38">
        <f t="shared" ca="1" si="94"/>
        <v>124260.10146629995</v>
      </c>
      <c r="I108" s="38">
        <f t="shared" ca="1" si="94"/>
        <v>125293.13602076181</v>
      </c>
      <c r="J108" s="38">
        <f t="shared" ca="1" si="94"/>
        <v>124067.21438384007</v>
      </c>
      <c r="K108" s="38">
        <f t="shared" ca="1" si="94"/>
        <v>121715.08030025329</v>
      </c>
      <c r="L108" s="38">
        <f t="shared" ca="1" si="94"/>
        <v>118803.17095534122</v>
      </c>
      <c r="M108" s="38">
        <f t="shared" ca="1" si="94"/>
        <v>115614.77156101394</v>
      </c>
      <c r="N108" s="38">
        <f t="shared" ca="1" si="94"/>
        <v>112291.59267485142</v>
      </c>
      <c r="O108" s="38">
        <f t="shared" ca="1" si="94"/>
        <v>108904.55888630108</v>
      </c>
      <c r="P108" s="38">
        <f t="shared" ca="1" si="94"/>
        <v>105489.20318695719</v>
      </c>
      <c r="Q108" s="38">
        <f t="shared" ca="1" si="94"/>
        <v>102063.364183425</v>
      </c>
      <c r="R108" s="38">
        <f t="shared" ca="1" si="94"/>
        <v>98636.034732031185</v>
      </c>
      <c r="S108" s="38">
        <f t="shared" ca="1" si="94"/>
        <v>95211.786285023816</v>
      </c>
      <c r="T108" s="38">
        <f t="shared" ca="1" si="94"/>
        <v>91792.981093093214</v>
      </c>
      <c r="U108" s="38">
        <f t="shared" ca="1" si="94"/>
        <v>88380.878336642258</v>
      </c>
      <c r="V108" s="38">
        <f t="shared" ca="1" si="94"/>
        <v>84976.187222031178</v>
      </c>
    </row>
    <row r="109" spans="1:22" s="6" customFormat="1" x14ac:dyDescent="0.2">
      <c r="A109" s="42" t="s">
        <v>83</v>
      </c>
      <c r="C109" s="38">
        <f>C70+C72+C73+C74</f>
        <v>45682.127043749999</v>
      </c>
      <c r="D109" s="38">
        <f t="shared" ref="D109:T109" si="95">D70+D72+D73+D74</f>
        <v>44353.097975249999</v>
      </c>
      <c r="E109" s="38">
        <f t="shared" si="95"/>
        <v>43029.756981630002</v>
      </c>
      <c r="F109" s="38">
        <f t="shared" si="95"/>
        <v>41712.217824387597</v>
      </c>
      <c r="G109" s="38">
        <f t="shared" si="95"/>
        <v>40400.59654025035</v>
      </c>
      <c r="H109" s="38">
        <f t="shared" si="95"/>
        <v>39095.011486680356</v>
      </c>
      <c r="I109" s="38">
        <f t="shared" si="95"/>
        <v>37795.583388288964</v>
      </c>
      <c r="J109" s="38">
        <f t="shared" si="95"/>
        <v>36502.435384179742</v>
      </c>
      <c r="K109" s="38">
        <f t="shared" si="95"/>
        <v>35215.693076238334</v>
      </c>
      <c r="L109" s="38">
        <f t="shared" si="95"/>
        <v>33935.48457838811</v>
      </c>
      <c r="M109" s="38">
        <f t="shared" si="95"/>
        <v>32661.940566830865</v>
      </c>
      <c r="N109" s="38">
        <f t="shared" si="95"/>
        <v>31395.194331292485</v>
      </c>
      <c r="O109" s="38">
        <f t="shared" si="95"/>
        <v>30135.381827293335</v>
      </c>
      <c r="P109" s="38">
        <f t="shared" si="95"/>
        <v>28882.641729464201</v>
      </c>
      <c r="Q109" s="38">
        <f t="shared" si="95"/>
        <v>27637.11548592848</v>
      </c>
      <c r="R109" s="38">
        <f t="shared" si="95"/>
        <v>26398.947373772055</v>
      </c>
      <c r="S109" s="38">
        <f t="shared" si="95"/>
        <v>25168.284555622497</v>
      </c>
      <c r="T109" s="38">
        <f t="shared" si="95"/>
        <v>23945.277137359946</v>
      </c>
      <c r="U109" s="38">
        <f t="shared" ref="U109:V109" si="96">U70+U72+U73+U74</f>
        <v>22730.078226982147</v>
      </c>
      <c r="V109" s="38">
        <f t="shared" si="96"/>
        <v>21522.843994646792</v>
      </c>
    </row>
    <row r="110" spans="1:22" s="6" customFormat="1" x14ac:dyDescent="0.2">
      <c r="A110" s="42" t="s">
        <v>49</v>
      </c>
      <c r="C110" s="43">
        <f t="shared" ref="C110:T110" si="97">C130</f>
        <v>215124.375</v>
      </c>
      <c r="D110" s="43">
        <f t="shared" si="97"/>
        <v>322686.5625</v>
      </c>
      <c r="E110" s="43">
        <f t="shared" si="97"/>
        <v>161343.28125</v>
      </c>
      <c r="F110" s="43">
        <f t="shared" si="97"/>
        <v>80671.640625</v>
      </c>
      <c r="G110" s="43">
        <f t="shared" si="97"/>
        <v>40335.8203125</v>
      </c>
      <c r="H110" s="43">
        <f t="shared" si="97"/>
        <v>20167.91015625</v>
      </c>
      <c r="I110" s="43">
        <f t="shared" si="97"/>
        <v>10083.955078125</v>
      </c>
      <c r="J110" s="43">
        <f t="shared" si="97"/>
        <v>5041.9775390625</v>
      </c>
      <c r="K110" s="43">
        <f t="shared" si="97"/>
        <v>2520.98876953125</v>
      </c>
      <c r="L110" s="43">
        <f t="shared" si="97"/>
        <v>1260.494384765625</v>
      </c>
      <c r="M110" s="43">
        <f t="shared" si="97"/>
        <v>630.2471923828125</v>
      </c>
      <c r="N110" s="43">
        <f t="shared" si="97"/>
        <v>315.12359619140625</v>
      </c>
      <c r="O110" s="43">
        <f t="shared" si="97"/>
        <v>157.56179809570312</v>
      </c>
      <c r="P110" s="43">
        <f t="shared" si="97"/>
        <v>78.780899047851563</v>
      </c>
      <c r="Q110" s="43">
        <f t="shared" si="97"/>
        <v>39.390449523925781</v>
      </c>
      <c r="R110" s="43">
        <f t="shared" si="97"/>
        <v>19.695224761962891</v>
      </c>
      <c r="S110" s="43">
        <f t="shared" si="97"/>
        <v>9.8476123809814453</v>
      </c>
      <c r="T110" s="43">
        <f t="shared" si="97"/>
        <v>4.9238061904907227</v>
      </c>
      <c r="U110" s="43">
        <f t="shared" ref="U110:V110" si="98">U130</f>
        <v>2.4619030952453613</v>
      </c>
      <c r="V110" s="43">
        <f t="shared" si="98"/>
        <v>1.2309515476226807</v>
      </c>
    </row>
    <row r="111" spans="1:22" s="6" customFormat="1" x14ac:dyDescent="0.2">
      <c r="A111" s="42" t="s">
        <v>55</v>
      </c>
      <c r="C111" s="38">
        <f ca="1">C108-C109-C110</f>
        <v>-206558.37180706521</v>
      </c>
      <c r="D111" s="38">
        <f t="shared" ref="D111:T111" ca="1" si="99">D108-D109-D110</f>
        <v>-364643.60998641304</v>
      </c>
      <c r="E111" s="38">
        <f t="shared" ca="1" si="99"/>
        <v>-133010.77751358697</v>
      </c>
      <c r="F111" s="38">
        <f t="shared" ca="1" si="99"/>
        <v>-18293.366236413043</v>
      </c>
      <c r="G111" s="38">
        <f t="shared" ca="1" si="99"/>
        <v>37966.334442934778</v>
      </c>
      <c r="H111" s="38">
        <f t="shared" ca="1" si="99"/>
        <v>64997.179823369603</v>
      </c>
      <c r="I111" s="38">
        <f t="shared" ca="1" si="99"/>
        <v>77413.597554347856</v>
      </c>
      <c r="J111" s="38">
        <f t="shared" ca="1" si="99"/>
        <v>82522.801460597824</v>
      </c>
      <c r="K111" s="38">
        <f t="shared" ca="1" si="99"/>
        <v>83978.398454483715</v>
      </c>
      <c r="L111" s="38">
        <f t="shared" ca="1" si="99"/>
        <v>83607.191992187494</v>
      </c>
      <c r="M111" s="38">
        <f t="shared" ca="1" si="99"/>
        <v>82322.583801800269</v>
      </c>
      <c r="N111" s="38">
        <f t="shared" ca="1" si="99"/>
        <v>80581.274747367526</v>
      </c>
      <c r="O111" s="38">
        <f t="shared" ca="1" si="99"/>
        <v>78611.615260912047</v>
      </c>
      <c r="P111" s="38">
        <f t="shared" ca="1" si="99"/>
        <v>76527.780558445142</v>
      </c>
      <c r="Q111" s="38">
        <f t="shared" ca="1" si="99"/>
        <v>74386.858247972588</v>
      </c>
      <c r="R111" s="38">
        <f t="shared" ca="1" si="99"/>
        <v>72217.392133497167</v>
      </c>
      <c r="S111" s="38">
        <f t="shared" ca="1" si="99"/>
        <v>70033.654117020342</v>
      </c>
      <c r="T111" s="38">
        <f t="shared" ca="1" si="99"/>
        <v>67842.780149542785</v>
      </c>
      <c r="U111" s="38">
        <f t="shared" ref="U111" ca="1" si="100">U108-U109-U110</f>
        <v>65648.338206564862</v>
      </c>
      <c r="V111" s="38">
        <f t="shared" ref="V111" ca="1" si="101">V108-V109-V110</f>
        <v>63452.112275836764</v>
      </c>
    </row>
    <row r="112" spans="1:22" s="6" customFormat="1" x14ac:dyDescent="0.2">
      <c r="A112" s="42" t="s">
        <v>18</v>
      </c>
      <c r="C112" s="44">
        <f t="shared" ref="C112:T112" si="102">C49</f>
        <v>0.31</v>
      </c>
      <c r="D112" s="44">
        <f t="shared" si="102"/>
        <v>0.31</v>
      </c>
      <c r="E112" s="44">
        <f t="shared" si="102"/>
        <v>0.31</v>
      </c>
      <c r="F112" s="44">
        <f t="shared" si="102"/>
        <v>0.31</v>
      </c>
      <c r="G112" s="44">
        <f t="shared" si="102"/>
        <v>0.31</v>
      </c>
      <c r="H112" s="44">
        <f t="shared" si="102"/>
        <v>0.31</v>
      </c>
      <c r="I112" s="44">
        <f t="shared" si="102"/>
        <v>0.31</v>
      </c>
      <c r="J112" s="44">
        <f t="shared" si="102"/>
        <v>0.31</v>
      </c>
      <c r="K112" s="44">
        <f t="shared" si="102"/>
        <v>0.31</v>
      </c>
      <c r="L112" s="44">
        <f t="shared" si="102"/>
        <v>0.31</v>
      </c>
      <c r="M112" s="44">
        <f t="shared" si="102"/>
        <v>0.31</v>
      </c>
      <c r="N112" s="44">
        <f t="shared" si="102"/>
        <v>0.31</v>
      </c>
      <c r="O112" s="44">
        <f t="shared" si="102"/>
        <v>0.31</v>
      </c>
      <c r="P112" s="44">
        <f t="shared" si="102"/>
        <v>0.31</v>
      </c>
      <c r="Q112" s="44">
        <f t="shared" si="102"/>
        <v>0.31</v>
      </c>
      <c r="R112" s="44">
        <f t="shared" si="102"/>
        <v>0.31</v>
      </c>
      <c r="S112" s="44">
        <f t="shared" si="102"/>
        <v>0.31</v>
      </c>
      <c r="T112" s="44">
        <f t="shared" si="102"/>
        <v>0.31</v>
      </c>
      <c r="U112" s="44">
        <f t="shared" ref="U112:V112" si="103">U49</f>
        <v>0.31</v>
      </c>
      <c r="V112" s="44">
        <f t="shared" si="103"/>
        <v>0.31</v>
      </c>
    </row>
    <row r="113" spans="1:22" s="26" customFormat="1" x14ac:dyDescent="0.2">
      <c r="A113" s="45" t="s">
        <v>58</v>
      </c>
      <c r="C113" s="46">
        <f ca="1">C111*C112</f>
        <v>-64033.095260190217</v>
      </c>
      <c r="D113" s="46">
        <f t="shared" ref="D113:T113" ca="1" si="104">D111*D112</f>
        <v>-113039.51909578804</v>
      </c>
      <c r="E113" s="46">
        <f t="shared" ca="1" si="104"/>
        <v>-41233.341029211959</v>
      </c>
      <c r="F113" s="46">
        <f t="shared" ca="1" si="104"/>
        <v>-5670.943533288043</v>
      </c>
      <c r="G113" s="46">
        <f t="shared" ca="1" si="104"/>
        <v>11769.563677309781</v>
      </c>
      <c r="H113" s="46">
        <f t="shared" ca="1" si="104"/>
        <v>20149.125745244575</v>
      </c>
      <c r="I113" s="46">
        <f t="shared" ca="1" si="104"/>
        <v>23998.215241847836</v>
      </c>
      <c r="J113" s="46">
        <f t="shared" ca="1" si="104"/>
        <v>25582.068452785326</v>
      </c>
      <c r="K113" s="46">
        <f t="shared" ca="1" si="104"/>
        <v>26033.303520889953</v>
      </c>
      <c r="L113" s="46">
        <f t="shared" ca="1" si="104"/>
        <v>25918.229517578122</v>
      </c>
      <c r="M113" s="46">
        <f t="shared" ca="1" si="104"/>
        <v>25520.000978558084</v>
      </c>
      <c r="N113" s="46">
        <f t="shared" ca="1" si="104"/>
        <v>24980.195171683932</v>
      </c>
      <c r="O113" s="46">
        <f t="shared" ca="1" si="104"/>
        <v>24369.600730882736</v>
      </c>
      <c r="P113" s="46">
        <f t="shared" ca="1" si="104"/>
        <v>23723.611973117993</v>
      </c>
      <c r="Q113" s="46">
        <f t="shared" ca="1" si="104"/>
        <v>23059.926056871504</v>
      </c>
      <c r="R113" s="46">
        <f t="shared" ca="1" si="104"/>
        <v>22387.39156138412</v>
      </c>
      <c r="S113" s="46">
        <f t="shared" ca="1" si="104"/>
        <v>21710.432776276306</v>
      </c>
      <c r="T113" s="46">
        <f t="shared" ca="1" si="104"/>
        <v>21031.261846358262</v>
      </c>
      <c r="U113" s="46">
        <f t="shared" ref="U113:V113" ca="1" si="105">U111*U112</f>
        <v>20350.984844035109</v>
      </c>
      <c r="V113" s="46">
        <f t="shared" ca="1" si="105"/>
        <v>19670.154805509395</v>
      </c>
    </row>
    <row r="114" spans="1:22" s="6" customFormat="1" x14ac:dyDescent="0.2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</row>
    <row r="115" spans="1:22" s="6" customFormat="1" x14ac:dyDescent="0.2">
      <c r="A115" s="42" t="s">
        <v>57</v>
      </c>
      <c r="B115" s="38"/>
      <c r="C115" s="38">
        <f>IF(C60="Y",0,C124)</f>
        <v>0</v>
      </c>
      <c r="D115" s="38">
        <f t="shared" ref="D115:V115" si="106">IF(D60="Y",0,D124)</f>
        <v>0</v>
      </c>
      <c r="E115" s="38">
        <f t="shared" si="106"/>
        <v>0</v>
      </c>
      <c r="F115" s="38">
        <f t="shared" si="106"/>
        <v>0</v>
      </c>
      <c r="G115" s="38">
        <f t="shared" si="106"/>
        <v>0</v>
      </c>
      <c r="H115" s="38">
        <f t="shared" si="106"/>
        <v>0</v>
      </c>
      <c r="I115" s="38">
        <f t="shared" si="106"/>
        <v>0</v>
      </c>
      <c r="J115" s="38">
        <f t="shared" si="106"/>
        <v>0</v>
      </c>
      <c r="K115" s="38">
        <f t="shared" si="106"/>
        <v>0</v>
      </c>
      <c r="L115" s="38">
        <f t="shared" si="106"/>
        <v>0</v>
      </c>
      <c r="M115" s="38">
        <f t="shared" si="106"/>
        <v>0</v>
      </c>
      <c r="N115" s="38">
        <f t="shared" si="106"/>
        <v>0</v>
      </c>
      <c r="O115" s="38">
        <f t="shared" si="106"/>
        <v>0</v>
      </c>
      <c r="P115" s="38">
        <f t="shared" si="106"/>
        <v>0</v>
      </c>
      <c r="Q115" s="38">
        <f t="shared" si="106"/>
        <v>0</v>
      </c>
      <c r="R115" s="38">
        <f t="shared" si="106"/>
        <v>0</v>
      </c>
      <c r="S115" s="38">
        <f t="shared" si="106"/>
        <v>0</v>
      </c>
      <c r="T115" s="38">
        <f t="shared" si="106"/>
        <v>0</v>
      </c>
      <c r="U115" s="38">
        <f t="shared" si="106"/>
        <v>0</v>
      </c>
      <c r="V115" s="38">
        <f t="shared" si="106"/>
        <v>0</v>
      </c>
    </row>
    <row r="116" spans="1:22" s="6" customFormat="1" x14ac:dyDescent="0.2">
      <c r="A116" s="42" t="s">
        <v>52</v>
      </c>
      <c r="B116" s="38"/>
      <c r="C116" s="48">
        <f t="shared" ref="C116:D116" ca="1" si="107">C111-C115</f>
        <v>-206558.37180706521</v>
      </c>
      <c r="D116" s="48">
        <f t="shared" ca="1" si="107"/>
        <v>-364643.60998641304</v>
      </c>
      <c r="E116" s="48">
        <f ca="1">E111-E115</f>
        <v>-133010.77751358697</v>
      </c>
      <c r="F116" s="48">
        <f ca="1">F111-F115</f>
        <v>-18293.366236413043</v>
      </c>
      <c r="G116" s="48">
        <f ca="1">G111-G115</f>
        <v>37966.334442934778</v>
      </c>
      <c r="H116" s="48">
        <f t="shared" ref="H116:T116" ca="1" si="108">H111-H115</f>
        <v>64997.179823369603</v>
      </c>
      <c r="I116" s="48">
        <f t="shared" ca="1" si="108"/>
        <v>77413.597554347856</v>
      </c>
      <c r="J116" s="48">
        <f t="shared" ca="1" si="108"/>
        <v>82522.801460597824</v>
      </c>
      <c r="K116" s="48">
        <f t="shared" ca="1" si="108"/>
        <v>83978.398454483715</v>
      </c>
      <c r="L116" s="48">
        <f t="shared" ca="1" si="108"/>
        <v>83607.191992187494</v>
      </c>
      <c r="M116" s="48">
        <f t="shared" ca="1" si="108"/>
        <v>82322.583801800269</v>
      </c>
      <c r="N116" s="48">
        <f t="shared" ca="1" si="108"/>
        <v>80581.274747367526</v>
      </c>
      <c r="O116" s="48">
        <f t="shared" ca="1" si="108"/>
        <v>78611.615260912047</v>
      </c>
      <c r="P116" s="48">
        <f t="shared" ca="1" si="108"/>
        <v>76527.780558445142</v>
      </c>
      <c r="Q116" s="48">
        <f t="shared" ca="1" si="108"/>
        <v>74386.858247972588</v>
      </c>
      <c r="R116" s="48">
        <f t="shared" ca="1" si="108"/>
        <v>72217.392133497167</v>
      </c>
      <c r="S116" s="48">
        <f t="shared" ca="1" si="108"/>
        <v>70033.654117020342</v>
      </c>
      <c r="T116" s="48">
        <f t="shared" ca="1" si="108"/>
        <v>67842.780149542785</v>
      </c>
      <c r="U116" s="48">
        <f t="shared" ref="U116:V116" ca="1" si="109">U111-U115</f>
        <v>65648.338206564862</v>
      </c>
      <c r="V116" s="48">
        <f t="shared" ca="1" si="109"/>
        <v>63452.112275836764</v>
      </c>
    </row>
    <row r="117" spans="1:22" s="26" customFormat="1" x14ac:dyDescent="0.2">
      <c r="A117" s="45" t="s">
        <v>56</v>
      </c>
      <c r="B117" s="46"/>
      <c r="C117" s="46">
        <f ca="1">IF(C116&lt;0,0,C116*C112)</f>
        <v>0</v>
      </c>
      <c r="D117" s="46">
        <f t="shared" ref="D117:T117" ca="1" si="110">IF(D116&lt;0,0,D116*D112)</f>
        <v>0</v>
      </c>
      <c r="E117" s="46">
        <f t="shared" ca="1" si="110"/>
        <v>0</v>
      </c>
      <c r="F117" s="46">
        <f t="shared" ca="1" si="110"/>
        <v>0</v>
      </c>
      <c r="G117" s="46">
        <f t="shared" ca="1" si="110"/>
        <v>11769.563677309781</v>
      </c>
      <c r="H117" s="46">
        <f t="shared" ca="1" si="110"/>
        <v>20149.125745244575</v>
      </c>
      <c r="I117" s="46">
        <f t="shared" ca="1" si="110"/>
        <v>23998.215241847836</v>
      </c>
      <c r="J117" s="46">
        <f t="shared" ca="1" si="110"/>
        <v>25582.068452785326</v>
      </c>
      <c r="K117" s="46">
        <f t="shared" ca="1" si="110"/>
        <v>26033.303520889953</v>
      </c>
      <c r="L117" s="46">
        <f t="shared" ca="1" si="110"/>
        <v>25918.229517578122</v>
      </c>
      <c r="M117" s="46">
        <f t="shared" ca="1" si="110"/>
        <v>25520.000978558084</v>
      </c>
      <c r="N117" s="46">
        <f t="shared" ca="1" si="110"/>
        <v>24980.195171683932</v>
      </c>
      <c r="O117" s="46">
        <f t="shared" ca="1" si="110"/>
        <v>24369.600730882736</v>
      </c>
      <c r="P117" s="46">
        <f t="shared" ca="1" si="110"/>
        <v>23723.611973117993</v>
      </c>
      <c r="Q117" s="46">
        <f t="shared" ca="1" si="110"/>
        <v>23059.926056871504</v>
      </c>
      <c r="R117" s="46">
        <f t="shared" ca="1" si="110"/>
        <v>22387.39156138412</v>
      </c>
      <c r="S117" s="46">
        <f t="shared" ca="1" si="110"/>
        <v>21710.432776276306</v>
      </c>
      <c r="T117" s="46">
        <f t="shared" ca="1" si="110"/>
        <v>21031.261846358262</v>
      </c>
      <c r="U117" s="46">
        <f t="shared" ref="U117:V117" ca="1" si="111">IF(U116&lt;0,0,U116*U112)</f>
        <v>20350.984844035109</v>
      </c>
      <c r="V117" s="46">
        <f t="shared" ca="1" si="111"/>
        <v>19670.154805509395</v>
      </c>
    </row>
    <row r="118" spans="1:22" s="6" customFormat="1" x14ac:dyDescent="0.2">
      <c r="A118" s="42"/>
      <c r="C118" s="47"/>
      <c r="D118" s="47"/>
      <c r="E118" s="47"/>
      <c r="F118" s="49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</row>
    <row r="119" spans="1:22" s="26" customFormat="1" x14ac:dyDescent="0.2">
      <c r="A119" s="45" t="s">
        <v>61</v>
      </c>
      <c r="C119" s="46">
        <f t="shared" ref="C119:T119" ca="1" si="112">IF(C60="Y",C113,IF(C60="N",C117,"Error"))</f>
        <v>-64033.095260190217</v>
      </c>
      <c r="D119" s="46">
        <f t="shared" ca="1" si="112"/>
        <v>-113039.51909578804</v>
      </c>
      <c r="E119" s="46">
        <f t="shared" ca="1" si="112"/>
        <v>-41233.341029211959</v>
      </c>
      <c r="F119" s="46">
        <f t="shared" ca="1" si="112"/>
        <v>-5670.943533288043</v>
      </c>
      <c r="G119" s="46">
        <f t="shared" ca="1" si="112"/>
        <v>11769.563677309781</v>
      </c>
      <c r="H119" s="46">
        <f t="shared" ca="1" si="112"/>
        <v>20149.125745244575</v>
      </c>
      <c r="I119" s="46">
        <f t="shared" ca="1" si="112"/>
        <v>23998.215241847836</v>
      </c>
      <c r="J119" s="46">
        <f t="shared" ca="1" si="112"/>
        <v>25582.068452785326</v>
      </c>
      <c r="K119" s="46">
        <f t="shared" ca="1" si="112"/>
        <v>26033.303520889953</v>
      </c>
      <c r="L119" s="46">
        <f t="shared" ca="1" si="112"/>
        <v>25918.229517578122</v>
      </c>
      <c r="M119" s="46">
        <f t="shared" ca="1" si="112"/>
        <v>25520.000978558084</v>
      </c>
      <c r="N119" s="46">
        <f t="shared" ca="1" si="112"/>
        <v>24980.195171683932</v>
      </c>
      <c r="O119" s="46">
        <f t="shared" ca="1" si="112"/>
        <v>24369.600730882736</v>
      </c>
      <c r="P119" s="46">
        <f t="shared" ca="1" si="112"/>
        <v>23723.611973117993</v>
      </c>
      <c r="Q119" s="46">
        <f t="shared" ca="1" si="112"/>
        <v>23059.926056871504</v>
      </c>
      <c r="R119" s="46">
        <f t="shared" ca="1" si="112"/>
        <v>22387.39156138412</v>
      </c>
      <c r="S119" s="46">
        <f t="shared" ca="1" si="112"/>
        <v>21710.432776276306</v>
      </c>
      <c r="T119" s="46">
        <f t="shared" ca="1" si="112"/>
        <v>21031.261846358262</v>
      </c>
      <c r="U119" s="46">
        <f t="shared" ref="U119:V119" ca="1" si="113">IF(U60="Y",U113,IF(U60="N",U117,"Error"))</f>
        <v>20350.984844035109</v>
      </c>
      <c r="V119" s="46">
        <f t="shared" ca="1" si="113"/>
        <v>19670.154805509395</v>
      </c>
    </row>
    <row r="120" spans="1:22" s="6" customFormat="1" x14ac:dyDescent="0.2">
      <c r="C120" s="47"/>
      <c r="D120" s="47"/>
      <c r="E120" s="47"/>
      <c r="F120" s="49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</row>
    <row r="121" spans="1:22" s="6" customFormat="1" x14ac:dyDescent="0.2">
      <c r="A121" s="37" t="s">
        <v>59</v>
      </c>
    </row>
    <row r="122" spans="1:22" s="6" customFormat="1" x14ac:dyDescent="0.2">
      <c r="A122" s="42" t="s">
        <v>41</v>
      </c>
      <c r="B122" s="24"/>
      <c r="C122" s="24">
        <f>B125</f>
        <v>0</v>
      </c>
      <c r="D122" s="24">
        <f t="shared" ref="D122:T122" ca="1" si="114">C125</f>
        <v>206558.37180706521</v>
      </c>
      <c r="E122" s="24">
        <f t="shared" ca="1" si="114"/>
        <v>571201.98179347825</v>
      </c>
      <c r="F122" s="24">
        <f t="shared" ca="1" si="114"/>
        <v>704212.75930706528</v>
      </c>
      <c r="G122" s="24">
        <f t="shared" ca="1" si="114"/>
        <v>722506.12554347829</v>
      </c>
      <c r="H122" s="24">
        <f t="shared" ca="1" si="114"/>
        <v>684539.79110054346</v>
      </c>
      <c r="I122" s="24">
        <f t="shared" ca="1" si="114"/>
        <v>619542.61127717386</v>
      </c>
      <c r="J122" s="24">
        <f t="shared" ca="1" si="114"/>
        <v>542129.01372282603</v>
      </c>
      <c r="K122" s="24">
        <f t="shared" ca="1" si="114"/>
        <v>459606.21226222819</v>
      </c>
      <c r="L122" s="24">
        <f t="shared" ca="1" si="114"/>
        <v>375627.81380774447</v>
      </c>
      <c r="M122" s="24">
        <f t="shared" ca="1" si="114"/>
        <v>292020.62181555701</v>
      </c>
      <c r="N122" s="24">
        <f t="shared" ca="1" si="114"/>
        <v>209698.03801375674</v>
      </c>
      <c r="O122" s="24">
        <f t="shared" ca="1" si="114"/>
        <v>129116.76326638945</v>
      </c>
      <c r="P122" s="24">
        <f t="shared" ca="1" si="114"/>
        <v>50505.148005478331</v>
      </c>
      <c r="Q122" s="24">
        <f t="shared" ca="1" si="114"/>
        <v>0</v>
      </c>
      <c r="R122" s="24">
        <f t="shared" ca="1" si="114"/>
        <v>0</v>
      </c>
      <c r="S122" s="24">
        <f t="shared" ca="1" si="114"/>
        <v>0</v>
      </c>
      <c r="T122" s="24">
        <f t="shared" ca="1" si="114"/>
        <v>0</v>
      </c>
      <c r="U122" s="24">
        <f t="shared" ref="U122" ca="1" si="115">T125</f>
        <v>0</v>
      </c>
      <c r="V122" s="24">
        <f t="shared" ref="V122" ca="1" si="116">U125</f>
        <v>0</v>
      </c>
    </row>
    <row r="123" spans="1:22" s="6" customFormat="1" x14ac:dyDescent="0.2">
      <c r="A123" s="42" t="s">
        <v>53</v>
      </c>
      <c r="C123" s="24">
        <f ca="1">-IF(C111&lt;0,C111,0)</f>
        <v>206558.37180706521</v>
      </c>
      <c r="D123" s="24">
        <f ca="1">-IF(D111&lt;0,D111,0)</f>
        <v>364643.60998641304</v>
      </c>
      <c r="E123" s="24">
        <f ca="1">-IF(E111&lt;0,E111,0)</f>
        <v>133010.77751358697</v>
      </c>
      <c r="F123" s="24">
        <f ca="1">-IF(F111&lt;0,F111,0)</f>
        <v>18293.366236413043</v>
      </c>
      <c r="G123" s="24">
        <f t="shared" ref="G123:T123" ca="1" si="117">-IF(G111&lt;0,G111,0)</f>
        <v>0</v>
      </c>
      <c r="H123" s="24">
        <f t="shared" ca="1" si="117"/>
        <v>0</v>
      </c>
      <c r="I123" s="24">
        <f t="shared" ca="1" si="117"/>
        <v>0</v>
      </c>
      <c r="J123" s="24">
        <f t="shared" ca="1" si="117"/>
        <v>0</v>
      </c>
      <c r="K123" s="24">
        <f t="shared" ca="1" si="117"/>
        <v>0</v>
      </c>
      <c r="L123" s="24">
        <f t="shared" ca="1" si="117"/>
        <v>0</v>
      </c>
      <c r="M123" s="24">
        <f t="shared" ca="1" si="117"/>
        <v>0</v>
      </c>
      <c r="N123" s="24">
        <f t="shared" ca="1" si="117"/>
        <v>0</v>
      </c>
      <c r="O123" s="24">
        <f t="shared" ca="1" si="117"/>
        <v>0</v>
      </c>
      <c r="P123" s="24">
        <f t="shared" ca="1" si="117"/>
        <v>0</v>
      </c>
      <c r="Q123" s="24">
        <f t="shared" ca="1" si="117"/>
        <v>0</v>
      </c>
      <c r="R123" s="24">
        <f t="shared" ca="1" si="117"/>
        <v>0</v>
      </c>
      <c r="S123" s="24">
        <f t="shared" ca="1" si="117"/>
        <v>0</v>
      </c>
      <c r="T123" s="24">
        <f t="shared" ca="1" si="117"/>
        <v>0</v>
      </c>
      <c r="U123" s="24">
        <f t="shared" ref="U123:V123" ca="1" si="118">-IF(U111&lt;0,U111,0)</f>
        <v>0</v>
      </c>
      <c r="V123" s="24">
        <f t="shared" ca="1" si="118"/>
        <v>0</v>
      </c>
    </row>
    <row r="124" spans="1:22" s="6" customFormat="1" x14ac:dyDescent="0.2">
      <c r="A124" s="42" t="s">
        <v>60</v>
      </c>
      <c r="B124" s="50"/>
      <c r="C124" s="43">
        <f ca="1">IF(C111&gt;0,IF(C122&lt;C111,C122,C111),0)</f>
        <v>0</v>
      </c>
      <c r="D124" s="43">
        <f t="shared" ref="D124:T124" ca="1" si="119">IF(D111&gt;0,IF(D122&lt;D111,D122,D111),0)</f>
        <v>0</v>
      </c>
      <c r="E124" s="43">
        <f t="shared" ca="1" si="119"/>
        <v>0</v>
      </c>
      <c r="F124" s="43">
        <f t="shared" ca="1" si="119"/>
        <v>0</v>
      </c>
      <c r="G124" s="43">
        <f t="shared" ca="1" si="119"/>
        <v>37966.334442934778</v>
      </c>
      <c r="H124" s="43">
        <f t="shared" ca="1" si="119"/>
        <v>64997.179823369603</v>
      </c>
      <c r="I124" s="43">
        <f t="shared" ca="1" si="119"/>
        <v>77413.597554347856</v>
      </c>
      <c r="J124" s="43">
        <f t="shared" ca="1" si="119"/>
        <v>82522.801460597824</v>
      </c>
      <c r="K124" s="43">
        <f t="shared" ca="1" si="119"/>
        <v>83978.398454483715</v>
      </c>
      <c r="L124" s="43">
        <f t="shared" ca="1" si="119"/>
        <v>83607.191992187494</v>
      </c>
      <c r="M124" s="43">
        <f t="shared" ca="1" si="119"/>
        <v>82322.583801800269</v>
      </c>
      <c r="N124" s="43">
        <f t="shared" ca="1" si="119"/>
        <v>80581.274747367526</v>
      </c>
      <c r="O124" s="43">
        <f t="shared" ca="1" si="119"/>
        <v>78611.615260912047</v>
      </c>
      <c r="P124" s="43">
        <f t="shared" ca="1" si="119"/>
        <v>50505.148005478331</v>
      </c>
      <c r="Q124" s="43">
        <f t="shared" ca="1" si="119"/>
        <v>0</v>
      </c>
      <c r="R124" s="43">
        <f t="shared" ca="1" si="119"/>
        <v>0</v>
      </c>
      <c r="S124" s="43">
        <f t="shared" ca="1" si="119"/>
        <v>0</v>
      </c>
      <c r="T124" s="43">
        <f t="shared" ca="1" si="119"/>
        <v>0</v>
      </c>
      <c r="U124" s="43">
        <f t="shared" ref="U124:V124" ca="1" si="120">IF(U111&gt;0,IF(U122&lt;U111,U122,U111),0)</f>
        <v>0</v>
      </c>
      <c r="V124" s="43">
        <f t="shared" ca="1" si="120"/>
        <v>0</v>
      </c>
    </row>
    <row r="125" spans="1:22" s="6" customFormat="1" x14ac:dyDescent="0.2">
      <c r="A125" s="42" t="s">
        <v>51</v>
      </c>
      <c r="B125" s="24">
        <f>B122-B123</f>
        <v>0</v>
      </c>
      <c r="C125" s="24">
        <f ca="1">C122+C123-C124</f>
        <v>206558.37180706521</v>
      </c>
      <c r="D125" s="24">
        <f t="shared" ref="D125:T125" ca="1" si="121">D122+D123-D124</f>
        <v>571201.98179347825</v>
      </c>
      <c r="E125" s="24">
        <f t="shared" ca="1" si="121"/>
        <v>704212.75930706528</v>
      </c>
      <c r="F125" s="24">
        <f t="shared" ca="1" si="121"/>
        <v>722506.12554347829</v>
      </c>
      <c r="G125" s="24">
        <f t="shared" ca="1" si="121"/>
        <v>684539.79110054346</v>
      </c>
      <c r="H125" s="24">
        <f t="shared" ca="1" si="121"/>
        <v>619542.61127717386</v>
      </c>
      <c r="I125" s="24">
        <f t="shared" ca="1" si="121"/>
        <v>542129.01372282603</v>
      </c>
      <c r="J125" s="24">
        <f t="shared" ca="1" si="121"/>
        <v>459606.21226222819</v>
      </c>
      <c r="K125" s="24">
        <f t="shared" ca="1" si="121"/>
        <v>375627.81380774447</v>
      </c>
      <c r="L125" s="24">
        <f t="shared" ca="1" si="121"/>
        <v>292020.62181555701</v>
      </c>
      <c r="M125" s="24">
        <f t="shared" ca="1" si="121"/>
        <v>209698.03801375674</v>
      </c>
      <c r="N125" s="24">
        <f t="shared" ca="1" si="121"/>
        <v>129116.76326638921</v>
      </c>
      <c r="O125" s="24">
        <f t="shared" ca="1" si="121"/>
        <v>50505.1480054774</v>
      </c>
      <c r="P125" s="24">
        <f t="shared" ca="1" si="121"/>
        <v>0</v>
      </c>
      <c r="Q125" s="24">
        <f t="shared" ca="1" si="121"/>
        <v>0</v>
      </c>
      <c r="R125" s="24">
        <f t="shared" ca="1" si="121"/>
        <v>0</v>
      </c>
      <c r="S125" s="24">
        <f t="shared" ca="1" si="121"/>
        <v>0</v>
      </c>
      <c r="T125" s="24">
        <f t="shared" ca="1" si="121"/>
        <v>0</v>
      </c>
      <c r="U125" s="24">
        <f t="shared" ref="U125:V125" ca="1" si="122">U122+U123-U124</f>
        <v>0</v>
      </c>
      <c r="V125" s="24">
        <f t="shared" ca="1" si="122"/>
        <v>0</v>
      </c>
    </row>
    <row r="126" spans="1:22" s="6" customFormat="1" x14ac:dyDescent="0.2">
      <c r="A126" s="41"/>
    </row>
    <row r="127" spans="1:22" s="6" customFormat="1" x14ac:dyDescent="0.2">
      <c r="A127" s="37" t="s">
        <v>54</v>
      </c>
    </row>
    <row r="128" spans="1:22" s="6" customFormat="1" x14ac:dyDescent="0.2">
      <c r="A128" s="42" t="s">
        <v>41</v>
      </c>
      <c r="B128" s="24">
        <v>0</v>
      </c>
      <c r="C128" s="24">
        <f>B131</f>
        <v>430248.75</v>
      </c>
      <c r="D128" s="24">
        <f t="shared" ref="D128:T128" si="123">C131</f>
        <v>645373.125</v>
      </c>
      <c r="E128" s="24">
        <f t="shared" si="123"/>
        <v>322686.5625</v>
      </c>
      <c r="F128" s="24">
        <f t="shared" si="123"/>
        <v>161343.28125</v>
      </c>
      <c r="G128" s="24">
        <f t="shared" si="123"/>
        <v>80671.640625</v>
      </c>
      <c r="H128" s="24">
        <f t="shared" si="123"/>
        <v>40335.8203125</v>
      </c>
      <c r="I128" s="24">
        <f t="shared" si="123"/>
        <v>20167.91015625</v>
      </c>
      <c r="J128" s="24">
        <f t="shared" si="123"/>
        <v>10083.955078125</v>
      </c>
      <c r="K128" s="24">
        <f t="shared" si="123"/>
        <v>5041.9775390625</v>
      </c>
      <c r="L128" s="24">
        <f t="shared" si="123"/>
        <v>2520.98876953125</v>
      </c>
      <c r="M128" s="24">
        <f t="shared" si="123"/>
        <v>1260.494384765625</v>
      </c>
      <c r="N128" s="24">
        <f t="shared" si="123"/>
        <v>630.2471923828125</v>
      </c>
      <c r="O128" s="24">
        <f t="shared" si="123"/>
        <v>315.12359619140625</v>
      </c>
      <c r="P128" s="24">
        <f t="shared" si="123"/>
        <v>157.56179809570312</v>
      </c>
      <c r="Q128" s="24">
        <f t="shared" si="123"/>
        <v>78.780899047851563</v>
      </c>
      <c r="R128" s="24">
        <f t="shared" si="123"/>
        <v>39.390449523925781</v>
      </c>
      <c r="S128" s="24">
        <f t="shared" si="123"/>
        <v>19.695224761962891</v>
      </c>
      <c r="T128" s="24">
        <f t="shared" si="123"/>
        <v>9.8476123809814453</v>
      </c>
      <c r="U128" s="24">
        <f t="shared" ref="U128" si="124">T131</f>
        <v>4.9238061904907227</v>
      </c>
      <c r="V128" s="24">
        <f t="shared" ref="V128" si="125">U131</f>
        <v>2.4619030952453613</v>
      </c>
    </row>
    <row r="129" spans="1:22" s="6" customFormat="1" x14ac:dyDescent="0.2">
      <c r="A129" s="42" t="s">
        <v>69</v>
      </c>
      <c r="B129" s="24">
        <f>B102*0.5</f>
        <v>430248.75</v>
      </c>
      <c r="C129" s="24">
        <f>B129</f>
        <v>430248.75</v>
      </c>
      <c r="D129" s="24">
        <f t="shared" ref="D129:T129" si="126">E19+E24</f>
        <v>0</v>
      </c>
      <c r="E129" s="24">
        <f t="shared" si="126"/>
        <v>0</v>
      </c>
      <c r="F129" s="24">
        <f t="shared" si="126"/>
        <v>0</v>
      </c>
      <c r="G129" s="24">
        <f t="shared" si="126"/>
        <v>0</v>
      </c>
      <c r="H129" s="24">
        <f t="shared" si="126"/>
        <v>0</v>
      </c>
      <c r="I129" s="24">
        <f t="shared" si="126"/>
        <v>0</v>
      </c>
      <c r="J129" s="24">
        <f t="shared" si="126"/>
        <v>0</v>
      </c>
      <c r="K129" s="24">
        <f t="shared" si="126"/>
        <v>0</v>
      </c>
      <c r="L129" s="24">
        <f t="shared" si="126"/>
        <v>0</v>
      </c>
      <c r="M129" s="24">
        <f t="shared" si="126"/>
        <v>0</v>
      </c>
      <c r="N129" s="24">
        <f t="shared" si="126"/>
        <v>0</v>
      </c>
      <c r="O129" s="24">
        <f t="shared" si="126"/>
        <v>0</v>
      </c>
      <c r="P129" s="24">
        <f t="shared" si="126"/>
        <v>0</v>
      </c>
      <c r="Q129" s="24">
        <f t="shared" si="126"/>
        <v>0</v>
      </c>
      <c r="R129" s="24">
        <f t="shared" si="126"/>
        <v>0</v>
      </c>
      <c r="S129" s="24">
        <f t="shared" si="126"/>
        <v>0</v>
      </c>
      <c r="T129" s="24">
        <f t="shared" si="126"/>
        <v>0</v>
      </c>
      <c r="U129" s="24">
        <f t="shared" ref="U129:V129" si="127">V19+V24</f>
        <v>0</v>
      </c>
      <c r="V129" s="24">
        <f t="shared" si="127"/>
        <v>0</v>
      </c>
    </row>
    <row r="130" spans="1:22" s="6" customFormat="1" x14ac:dyDescent="0.2">
      <c r="A130" s="42" t="s">
        <v>50</v>
      </c>
      <c r="B130" s="50"/>
      <c r="C130" s="43">
        <f>C128*C57</f>
        <v>215124.375</v>
      </c>
      <c r="D130" s="43">
        <f t="shared" ref="D130:T130" si="128">D128*D57</f>
        <v>322686.5625</v>
      </c>
      <c r="E130" s="43">
        <f t="shared" si="128"/>
        <v>161343.28125</v>
      </c>
      <c r="F130" s="43">
        <f t="shared" si="128"/>
        <v>80671.640625</v>
      </c>
      <c r="G130" s="43">
        <f t="shared" si="128"/>
        <v>40335.8203125</v>
      </c>
      <c r="H130" s="43">
        <f t="shared" si="128"/>
        <v>20167.91015625</v>
      </c>
      <c r="I130" s="43">
        <f t="shared" si="128"/>
        <v>10083.955078125</v>
      </c>
      <c r="J130" s="43">
        <f t="shared" si="128"/>
        <v>5041.9775390625</v>
      </c>
      <c r="K130" s="43">
        <f t="shared" si="128"/>
        <v>2520.98876953125</v>
      </c>
      <c r="L130" s="43">
        <f t="shared" si="128"/>
        <v>1260.494384765625</v>
      </c>
      <c r="M130" s="43">
        <f t="shared" si="128"/>
        <v>630.2471923828125</v>
      </c>
      <c r="N130" s="43">
        <f t="shared" si="128"/>
        <v>315.12359619140625</v>
      </c>
      <c r="O130" s="43">
        <f t="shared" si="128"/>
        <v>157.56179809570312</v>
      </c>
      <c r="P130" s="43">
        <f t="shared" si="128"/>
        <v>78.780899047851563</v>
      </c>
      <c r="Q130" s="43">
        <f t="shared" si="128"/>
        <v>39.390449523925781</v>
      </c>
      <c r="R130" s="43">
        <f t="shared" si="128"/>
        <v>19.695224761962891</v>
      </c>
      <c r="S130" s="43">
        <f t="shared" si="128"/>
        <v>9.8476123809814453</v>
      </c>
      <c r="T130" s="43">
        <f t="shared" si="128"/>
        <v>4.9238061904907227</v>
      </c>
      <c r="U130" s="43">
        <f t="shared" ref="U130:V130" si="129">U128*U57</f>
        <v>2.4619030952453613</v>
      </c>
      <c r="V130" s="43">
        <f t="shared" si="129"/>
        <v>1.2309515476226807</v>
      </c>
    </row>
    <row r="131" spans="1:22" s="6" customFormat="1" x14ac:dyDescent="0.2">
      <c r="A131" s="42" t="s">
        <v>51</v>
      </c>
      <c r="B131" s="24">
        <f>B128+B129-B130</f>
        <v>430248.75</v>
      </c>
      <c r="C131" s="24">
        <f t="shared" ref="C131:T131" si="130">C128+C129-C130</f>
        <v>645373.125</v>
      </c>
      <c r="D131" s="24">
        <f t="shared" si="130"/>
        <v>322686.5625</v>
      </c>
      <c r="E131" s="24">
        <f t="shared" si="130"/>
        <v>161343.28125</v>
      </c>
      <c r="F131" s="24">
        <f t="shared" si="130"/>
        <v>80671.640625</v>
      </c>
      <c r="G131" s="24">
        <f t="shared" si="130"/>
        <v>40335.8203125</v>
      </c>
      <c r="H131" s="24">
        <f t="shared" si="130"/>
        <v>20167.91015625</v>
      </c>
      <c r="I131" s="24">
        <f t="shared" si="130"/>
        <v>10083.955078125</v>
      </c>
      <c r="J131" s="24">
        <f t="shared" si="130"/>
        <v>5041.9775390625</v>
      </c>
      <c r="K131" s="24">
        <f t="shared" si="130"/>
        <v>2520.98876953125</v>
      </c>
      <c r="L131" s="24">
        <f t="shared" si="130"/>
        <v>1260.494384765625</v>
      </c>
      <c r="M131" s="24">
        <f t="shared" si="130"/>
        <v>630.2471923828125</v>
      </c>
      <c r="N131" s="24">
        <f t="shared" si="130"/>
        <v>315.12359619140625</v>
      </c>
      <c r="O131" s="24">
        <f t="shared" si="130"/>
        <v>157.56179809570312</v>
      </c>
      <c r="P131" s="24">
        <f t="shared" si="130"/>
        <v>78.780899047851563</v>
      </c>
      <c r="Q131" s="24">
        <f t="shared" si="130"/>
        <v>39.390449523925781</v>
      </c>
      <c r="R131" s="24">
        <f t="shared" si="130"/>
        <v>19.695224761962891</v>
      </c>
      <c r="S131" s="24">
        <f t="shared" si="130"/>
        <v>9.8476123809814453</v>
      </c>
      <c r="T131" s="24">
        <f t="shared" si="130"/>
        <v>4.9238061904907227</v>
      </c>
      <c r="U131" s="24">
        <f t="shared" ref="U131" si="131">U128+U129-U130</f>
        <v>2.4619030952453613</v>
      </c>
      <c r="V131" s="24">
        <f t="shared" ref="V131" si="132">V128+V129-V130</f>
        <v>1.2309515476226807</v>
      </c>
    </row>
    <row r="132" spans="1:22" s="6" customFormat="1" x14ac:dyDescent="0.2">
      <c r="A132" s="41"/>
    </row>
    <row r="133" spans="1:22" s="6" customFormat="1" x14ac:dyDescent="0.2">
      <c r="A133" s="41"/>
    </row>
    <row r="134" spans="1:22" ht="27.75" customHeight="1" thickBot="1" x14ac:dyDescent="0.25">
      <c r="A134" s="1" t="s">
        <v>48</v>
      </c>
      <c r="C134" s="3">
        <f t="shared" ref="C134:V134" si="133">C$2</f>
        <v>1</v>
      </c>
      <c r="D134" s="3">
        <f t="shared" si="133"/>
        <v>2</v>
      </c>
      <c r="E134" s="3">
        <f t="shared" si="133"/>
        <v>3</v>
      </c>
      <c r="F134" s="3">
        <f t="shared" si="133"/>
        <v>4</v>
      </c>
      <c r="G134" s="3">
        <f t="shared" si="133"/>
        <v>5</v>
      </c>
      <c r="H134" s="3">
        <f t="shared" si="133"/>
        <v>6</v>
      </c>
      <c r="I134" s="3">
        <f t="shared" si="133"/>
        <v>7</v>
      </c>
      <c r="J134" s="3">
        <f t="shared" si="133"/>
        <v>8</v>
      </c>
      <c r="K134" s="3">
        <f t="shared" si="133"/>
        <v>9</v>
      </c>
      <c r="L134" s="3">
        <f t="shared" si="133"/>
        <v>10</v>
      </c>
      <c r="M134" s="3">
        <f t="shared" si="133"/>
        <v>11</v>
      </c>
      <c r="N134" s="3">
        <f t="shared" si="133"/>
        <v>12</v>
      </c>
      <c r="O134" s="3">
        <f t="shared" si="133"/>
        <v>13</v>
      </c>
      <c r="P134" s="3">
        <f t="shared" si="133"/>
        <v>14</v>
      </c>
      <c r="Q134" s="3">
        <f t="shared" si="133"/>
        <v>15</v>
      </c>
      <c r="R134" s="3">
        <f t="shared" si="133"/>
        <v>16</v>
      </c>
      <c r="S134" s="3">
        <f t="shared" si="133"/>
        <v>17</v>
      </c>
      <c r="T134" s="3">
        <f t="shared" si="133"/>
        <v>18</v>
      </c>
      <c r="U134" s="3">
        <f t="shared" si="133"/>
        <v>19</v>
      </c>
      <c r="V134" s="3">
        <f t="shared" si="133"/>
        <v>20</v>
      </c>
    </row>
    <row r="135" spans="1:22" x14ac:dyDescent="0.2">
      <c r="A135" s="89"/>
      <c r="B135" s="89"/>
      <c r="C135" s="26">
        <f t="shared" ref="C135:V135" si="134">C$3</f>
        <v>2012</v>
      </c>
      <c r="D135" s="26">
        <f t="shared" si="134"/>
        <v>2013</v>
      </c>
      <c r="E135" s="26">
        <f t="shared" si="134"/>
        <v>2014</v>
      </c>
      <c r="F135" s="26">
        <f t="shared" si="134"/>
        <v>2015</v>
      </c>
      <c r="G135" s="26">
        <f t="shared" si="134"/>
        <v>2016</v>
      </c>
      <c r="H135" s="26">
        <f t="shared" si="134"/>
        <v>2017</v>
      </c>
      <c r="I135" s="26">
        <f t="shared" si="134"/>
        <v>2018</v>
      </c>
      <c r="J135" s="26">
        <f t="shared" si="134"/>
        <v>2019</v>
      </c>
      <c r="K135" s="26">
        <f t="shared" si="134"/>
        <v>2020</v>
      </c>
      <c r="L135" s="26">
        <f t="shared" si="134"/>
        <v>2021</v>
      </c>
      <c r="M135" s="26">
        <f t="shared" si="134"/>
        <v>2022</v>
      </c>
      <c r="N135" s="26">
        <f t="shared" si="134"/>
        <v>2023</v>
      </c>
      <c r="O135" s="26">
        <f t="shared" si="134"/>
        <v>2024</v>
      </c>
      <c r="P135" s="26">
        <f t="shared" si="134"/>
        <v>2025</v>
      </c>
      <c r="Q135" s="26">
        <f t="shared" si="134"/>
        <v>2026</v>
      </c>
      <c r="R135" s="26">
        <f t="shared" si="134"/>
        <v>2027</v>
      </c>
      <c r="S135" s="26">
        <f t="shared" si="134"/>
        <v>2028</v>
      </c>
      <c r="T135" s="26">
        <f t="shared" si="134"/>
        <v>2029</v>
      </c>
      <c r="U135" s="26">
        <f t="shared" si="134"/>
        <v>2030</v>
      </c>
      <c r="V135" s="26">
        <f t="shared" si="134"/>
        <v>2031</v>
      </c>
    </row>
    <row r="136" spans="1:22" x14ac:dyDescent="0.2">
      <c r="A136" s="89"/>
      <c r="B136" s="89"/>
    </row>
    <row r="137" spans="1:22" x14ac:dyDescent="0.2">
      <c r="A137" s="29" t="s">
        <v>67</v>
      </c>
      <c r="C137" s="23">
        <f>C13</f>
        <v>860497.5</v>
      </c>
      <c r="D137" s="79">
        <f>C137</f>
        <v>860497.5</v>
      </c>
      <c r="E137" s="79">
        <f t="shared" ref="E137:T137" si="135">D137</f>
        <v>860497.5</v>
      </c>
      <c r="F137" s="79">
        <f t="shared" si="135"/>
        <v>860497.5</v>
      </c>
      <c r="G137" s="79">
        <f t="shared" si="135"/>
        <v>860497.5</v>
      </c>
      <c r="H137" s="79">
        <f t="shared" si="135"/>
        <v>860497.5</v>
      </c>
      <c r="I137" s="79">
        <f t="shared" si="135"/>
        <v>860497.5</v>
      </c>
      <c r="J137" s="79">
        <f t="shared" si="135"/>
        <v>860497.5</v>
      </c>
      <c r="K137" s="79">
        <f t="shared" si="135"/>
        <v>860497.5</v>
      </c>
      <c r="L137" s="79">
        <f t="shared" si="135"/>
        <v>860497.5</v>
      </c>
      <c r="M137" s="79">
        <f t="shared" si="135"/>
        <v>860497.5</v>
      </c>
      <c r="N137" s="79">
        <f t="shared" si="135"/>
        <v>860497.5</v>
      </c>
      <c r="O137" s="79">
        <f t="shared" si="135"/>
        <v>860497.5</v>
      </c>
      <c r="P137" s="79">
        <f t="shared" si="135"/>
        <v>860497.5</v>
      </c>
      <c r="Q137" s="79">
        <f t="shared" si="135"/>
        <v>860497.5</v>
      </c>
      <c r="R137" s="79">
        <f t="shared" si="135"/>
        <v>860497.5</v>
      </c>
      <c r="S137" s="79">
        <f t="shared" si="135"/>
        <v>860497.5</v>
      </c>
      <c r="T137" s="79">
        <f t="shared" si="135"/>
        <v>860497.5</v>
      </c>
      <c r="U137" s="79">
        <f t="shared" ref="U137" si="136">T137</f>
        <v>860497.5</v>
      </c>
      <c r="V137" s="79">
        <f t="shared" ref="V137" si="137">U137</f>
        <v>860497.5</v>
      </c>
    </row>
    <row r="138" spans="1:22" x14ac:dyDescent="0.2">
      <c r="A138" s="30" t="s">
        <v>72</v>
      </c>
      <c r="C138" s="31">
        <f>C14</f>
        <v>20</v>
      </c>
      <c r="D138" s="31">
        <f t="shared" ref="D138:T138" si="138">D14</f>
        <v>20</v>
      </c>
      <c r="E138" s="31">
        <f t="shared" si="138"/>
        <v>20</v>
      </c>
      <c r="F138" s="31">
        <f t="shared" si="138"/>
        <v>20</v>
      </c>
      <c r="G138" s="31">
        <f t="shared" si="138"/>
        <v>20</v>
      </c>
      <c r="H138" s="31">
        <f t="shared" si="138"/>
        <v>20</v>
      </c>
      <c r="I138" s="31">
        <f t="shared" si="138"/>
        <v>20</v>
      </c>
      <c r="J138" s="31">
        <f t="shared" si="138"/>
        <v>20</v>
      </c>
      <c r="K138" s="31">
        <f t="shared" si="138"/>
        <v>20</v>
      </c>
      <c r="L138" s="31">
        <f t="shared" si="138"/>
        <v>20</v>
      </c>
      <c r="M138" s="31">
        <f t="shared" si="138"/>
        <v>20</v>
      </c>
      <c r="N138" s="31">
        <f t="shared" si="138"/>
        <v>20</v>
      </c>
      <c r="O138" s="31">
        <f t="shared" si="138"/>
        <v>20</v>
      </c>
      <c r="P138" s="31">
        <f t="shared" si="138"/>
        <v>20</v>
      </c>
      <c r="Q138" s="31">
        <f t="shared" si="138"/>
        <v>20</v>
      </c>
      <c r="R138" s="31">
        <f t="shared" si="138"/>
        <v>20</v>
      </c>
      <c r="S138" s="31">
        <f t="shared" si="138"/>
        <v>20</v>
      </c>
      <c r="T138" s="31">
        <f t="shared" si="138"/>
        <v>20</v>
      </c>
      <c r="U138" s="31">
        <f t="shared" ref="U138:V138" si="139">U14</f>
        <v>20</v>
      </c>
      <c r="V138" s="31">
        <f t="shared" si="139"/>
        <v>20</v>
      </c>
    </row>
    <row r="139" spans="1:22" x14ac:dyDescent="0.2">
      <c r="A139" s="30" t="s">
        <v>73</v>
      </c>
      <c r="C139" s="23">
        <f>IF(C138=0,0,C137/C138)</f>
        <v>43024.875</v>
      </c>
      <c r="D139" s="23">
        <f t="shared" ref="D139:T139" si="140">IF(D138=0,0,D137/D138)</f>
        <v>43024.875</v>
      </c>
      <c r="E139" s="23">
        <f t="shared" si="140"/>
        <v>43024.875</v>
      </c>
      <c r="F139" s="23">
        <f t="shared" si="140"/>
        <v>43024.875</v>
      </c>
      <c r="G139" s="23">
        <f t="shared" si="140"/>
        <v>43024.875</v>
      </c>
      <c r="H139" s="23">
        <f t="shared" si="140"/>
        <v>43024.875</v>
      </c>
      <c r="I139" s="23">
        <f t="shared" si="140"/>
        <v>43024.875</v>
      </c>
      <c r="J139" s="23">
        <f t="shared" si="140"/>
        <v>43024.875</v>
      </c>
      <c r="K139" s="23">
        <f t="shared" si="140"/>
        <v>43024.875</v>
      </c>
      <c r="L139" s="23">
        <f t="shared" si="140"/>
        <v>43024.875</v>
      </c>
      <c r="M139" s="23">
        <f t="shared" si="140"/>
        <v>43024.875</v>
      </c>
      <c r="N139" s="23">
        <f t="shared" si="140"/>
        <v>43024.875</v>
      </c>
      <c r="O139" s="23">
        <f t="shared" si="140"/>
        <v>43024.875</v>
      </c>
      <c r="P139" s="23">
        <f t="shared" si="140"/>
        <v>43024.875</v>
      </c>
      <c r="Q139" s="23">
        <f t="shared" si="140"/>
        <v>43024.875</v>
      </c>
      <c r="R139" s="23">
        <f t="shared" si="140"/>
        <v>43024.875</v>
      </c>
      <c r="S139" s="23">
        <f t="shared" si="140"/>
        <v>43024.875</v>
      </c>
      <c r="T139" s="23">
        <f t="shared" si="140"/>
        <v>43024.875</v>
      </c>
      <c r="U139" s="23">
        <f t="shared" ref="U139:V139" si="141">IF(U138=0,0,U137/U138)</f>
        <v>43024.875</v>
      </c>
      <c r="V139" s="23">
        <f t="shared" si="141"/>
        <v>43024.875</v>
      </c>
    </row>
    <row r="140" spans="1:22" x14ac:dyDescent="0.2">
      <c r="A140" s="29" t="s">
        <v>68</v>
      </c>
      <c r="C140" s="23">
        <f t="shared" ref="C140:T140" si="142">C19</f>
        <v>0</v>
      </c>
      <c r="D140" s="23">
        <f t="shared" si="142"/>
        <v>0</v>
      </c>
      <c r="E140" s="23">
        <f t="shared" si="142"/>
        <v>0</v>
      </c>
      <c r="F140" s="23">
        <f t="shared" si="142"/>
        <v>0</v>
      </c>
      <c r="G140" s="23">
        <f t="shared" si="142"/>
        <v>0</v>
      </c>
      <c r="H140" s="23">
        <f t="shared" si="142"/>
        <v>0</v>
      </c>
      <c r="I140" s="23">
        <f t="shared" si="142"/>
        <v>0</v>
      </c>
      <c r="J140" s="23">
        <f t="shared" si="142"/>
        <v>0</v>
      </c>
      <c r="K140" s="23">
        <f t="shared" si="142"/>
        <v>0</v>
      </c>
      <c r="L140" s="23">
        <f t="shared" si="142"/>
        <v>0</v>
      </c>
      <c r="M140" s="23">
        <f t="shared" si="142"/>
        <v>0</v>
      </c>
      <c r="N140" s="23">
        <f t="shared" si="142"/>
        <v>0</v>
      </c>
      <c r="O140" s="23">
        <f t="shared" si="142"/>
        <v>0</v>
      </c>
      <c r="P140" s="23">
        <f t="shared" si="142"/>
        <v>0</v>
      </c>
      <c r="Q140" s="23">
        <f t="shared" si="142"/>
        <v>0</v>
      </c>
      <c r="R140" s="23">
        <f t="shared" si="142"/>
        <v>0</v>
      </c>
      <c r="S140" s="23">
        <f t="shared" si="142"/>
        <v>0</v>
      </c>
      <c r="T140" s="23">
        <f t="shared" si="142"/>
        <v>0</v>
      </c>
      <c r="U140" s="23">
        <f t="shared" ref="U140:V140" si="143">U19</f>
        <v>0</v>
      </c>
      <c r="V140" s="23">
        <f t="shared" si="143"/>
        <v>0</v>
      </c>
    </row>
    <row r="141" spans="1:22" x14ac:dyDescent="0.2">
      <c r="A141" s="30" t="s">
        <v>72</v>
      </c>
      <c r="C141" s="31">
        <f t="shared" ref="C141:T141" si="144">C20</f>
        <v>0</v>
      </c>
      <c r="D141" s="31">
        <f t="shared" si="144"/>
        <v>0</v>
      </c>
      <c r="E141" s="31">
        <f t="shared" si="144"/>
        <v>0</v>
      </c>
      <c r="F141" s="31">
        <f t="shared" si="144"/>
        <v>0</v>
      </c>
      <c r="G141" s="31">
        <f t="shared" si="144"/>
        <v>0</v>
      </c>
      <c r="H141" s="31">
        <f t="shared" si="144"/>
        <v>0</v>
      </c>
      <c r="I141" s="31">
        <f t="shared" si="144"/>
        <v>0</v>
      </c>
      <c r="J141" s="31">
        <f t="shared" si="144"/>
        <v>0</v>
      </c>
      <c r="K141" s="31">
        <f t="shared" si="144"/>
        <v>0</v>
      </c>
      <c r="L141" s="31">
        <f t="shared" si="144"/>
        <v>0</v>
      </c>
      <c r="M141" s="31">
        <f t="shared" si="144"/>
        <v>0</v>
      </c>
      <c r="N141" s="31">
        <f t="shared" si="144"/>
        <v>0</v>
      </c>
      <c r="O141" s="31">
        <f t="shared" si="144"/>
        <v>0</v>
      </c>
      <c r="P141" s="31">
        <f t="shared" si="144"/>
        <v>0</v>
      </c>
      <c r="Q141" s="31">
        <f t="shared" si="144"/>
        <v>0</v>
      </c>
      <c r="R141" s="31">
        <f t="shared" si="144"/>
        <v>0</v>
      </c>
      <c r="S141" s="31">
        <f t="shared" si="144"/>
        <v>0</v>
      </c>
      <c r="T141" s="31">
        <f t="shared" si="144"/>
        <v>0</v>
      </c>
      <c r="U141" s="31">
        <f t="shared" ref="U141:V141" si="145">U20</f>
        <v>0</v>
      </c>
      <c r="V141" s="31">
        <f t="shared" si="145"/>
        <v>0</v>
      </c>
    </row>
    <row r="142" spans="1:22" x14ac:dyDescent="0.2">
      <c r="A142" s="30" t="s">
        <v>73</v>
      </c>
      <c r="C142" s="33">
        <f>IF(C141=0,0,C140/C141)</f>
        <v>0</v>
      </c>
      <c r="D142" s="33">
        <f t="shared" ref="D142:T142" si="146">IF(D141=0,0,D140/D141)</f>
        <v>0</v>
      </c>
      <c r="E142" s="33">
        <f t="shared" si="146"/>
        <v>0</v>
      </c>
      <c r="F142" s="33">
        <f t="shared" si="146"/>
        <v>0</v>
      </c>
      <c r="G142" s="33">
        <f t="shared" si="146"/>
        <v>0</v>
      </c>
      <c r="H142" s="33">
        <f t="shared" si="146"/>
        <v>0</v>
      </c>
      <c r="I142" s="33">
        <f t="shared" si="146"/>
        <v>0</v>
      </c>
      <c r="J142" s="33">
        <f t="shared" si="146"/>
        <v>0</v>
      </c>
      <c r="K142" s="33">
        <f t="shared" si="146"/>
        <v>0</v>
      </c>
      <c r="L142" s="33">
        <f t="shared" si="146"/>
        <v>0</v>
      </c>
      <c r="M142" s="33">
        <f t="shared" si="146"/>
        <v>0</v>
      </c>
      <c r="N142" s="33">
        <f t="shared" si="146"/>
        <v>0</v>
      </c>
      <c r="O142" s="33">
        <f t="shared" si="146"/>
        <v>0</v>
      </c>
      <c r="P142" s="33">
        <f t="shared" si="146"/>
        <v>0</v>
      </c>
      <c r="Q142" s="33">
        <f t="shared" si="146"/>
        <v>0</v>
      </c>
      <c r="R142" s="33">
        <f t="shared" si="146"/>
        <v>0</v>
      </c>
      <c r="S142" s="33">
        <f t="shared" si="146"/>
        <v>0</v>
      </c>
      <c r="T142" s="33">
        <f t="shared" si="146"/>
        <v>0</v>
      </c>
      <c r="U142" s="33">
        <f t="shared" ref="U142:V142" si="147">IF(U141=0,0,U140/U141)</f>
        <v>0</v>
      </c>
      <c r="V142" s="33">
        <f t="shared" si="147"/>
        <v>0</v>
      </c>
    </row>
    <row r="143" spans="1:22" x14ac:dyDescent="0.2">
      <c r="A143" s="29" t="s">
        <v>74</v>
      </c>
      <c r="C143" s="34">
        <f>C24</f>
        <v>0</v>
      </c>
      <c r="D143" s="34">
        <f>D24</f>
        <v>0</v>
      </c>
      <c r="E143" s="34">
        <f>D143</f>
        <v>0</v>
      </c>
      <c r="F143" s="34">
        <f>E143</f>
        <v>0</v>
      </c>
      <c r="G143" s="34">
        <f t="shared" ref="G143:T143" si="148">G24</f>
        <v>0</v>
      </c>
      <c r="H143" s="34">
        <f t="shared" si="148"/>
        <v>0</v>
      </c>
      <c r="I143" s="34">
        <f t="shared" si="148"/>
        <v>0</v>
      </c>
      <c r="J143" s="34">
        <f t="shared" si="148"/>
        <v>0</v>
      </c>
      <c r="K143" s="34">
        <f t="shared" si="148"/>
        <v>0</v>
      </c>
      <c r="L143" s="34">
        <f t="shared" si="148"/>
        <v>0</v>
      </c>
      <c r="M143" s="34">
        <f t="shared" si="148"/>
        <v>0</v>
      </c>
      <c r="N143" s="34">
        <f t="shared" si="148"/>
        <v>0</v>
      </c>
      <c r="O143" s="34">
        <f t="shared" si="148"/>
        <v>0</v>
      </c>
      <c r="P143" s="34">
        <f t="shared" si="148"/>
        <v>0</v>
      </c>
      <c r="Q143" s="34">
        <f t="shared" si="148"/>
        <v>0</v>
      </c>
      <c r="R143" s="34">
        <f t="shared" si="148"/>
        <v>0</v>
      </c>
      <c r="S143" s="34">
        <f t="shared" si="148"/>
        <v>0</v>
      </c>
      <c r="T143" s="34">
        <f t="shared" si="148"/>
        <v>0</v>
      </c>
      <c r="U143" s="34">
        <f t="shared" ref="U143:V143" si="149">U24</f>
        <v>0</v>
      </c>
      <c r="V143" s="34">
        <f t="shared" si="149"/>
        <v>0</v>
      </c>
    </row>
    <row r="144" spans="1:22" x14ac:dyDescent="0.2">
      <c r="A144" s="30" t="s">
        <v>72</v>
      </c>
      <c r="C144" s="2">
        <f>C25</f>
        <v>0</v>
      </c>
      <c r="D144" s="2">
        <f>D25</f>
        <v>0</v>
      </c>
      <c r="E144" s="2">
        <f>E25</f>
        <v>0</v>
      </c>
      <c r="F144" s="2">
        <f>F25</f>
        <v>0</v>
      </c>
      <c r="G144" s="2">
        <f t="shared" ref="G144:T144" si="150">G25</f>
        <v>0</v>
      </c>
      <c r="H144" s="2">
        <f t="shared" si="150"/>
        <v>0</v>
      </c>
      <c r="I144" s="2">
        <f t="shared" si="150"/>
        <v>0</v>
      </c>
      <c r="J144" s="2">
        <f t="shared" si="150"/>
        <v>0</v>
      </c>
      <c r="K144" s="2">
        <f t="shared" si="150"/>
        <v>0</v>
      </c>
      <c r="L144" s="2">
        <f t="shared" si="150"/>
        <v>0</v>
      </c>
      <c r="M144" s="2">
        <f t="shared" si="150"/>
        <v>0</v>
      </c>
      <c r="N144" s="2">
        <f t="shared" si="150"/>
        <v>0</v>
      </c>
      <c r="O144" s="2">
        <f t="shared" si="150"/>
        <v>0</v>
      </c>
      <c r="P144" s="2">
        <f t="shared" si="150"/>
        <v>0</v>
      </c>
      <c r="Q144" s="2">
        <f t="shared" si="150"/>
        <v>0</v>
      </c>
      <c r="R144" s="2">
        <f t="shared" si="150"/>
        <v>0</v>
      </c>
      <c r="S144" s="2">
        <f t="shared" si="150"/>
        <v>0</v>
      </c>
      <c r="T144" s="2">
        <f t="shared" si="150"/>
        <v>0</v>
      </c>
      <c r="U144" s="2">
        <f t="shared" ref="U144:V144" si="151">U25</f>
        <v>0</v>
      </c>
      <c r="V144" s="2">
        <f t="shared" si="151"/>
        <v>0</v>
      </c>
    </row>
    <row r="145" spans="1:22" x14ac:dyDescent="0.2">
      <c r="A145" s="30" t="s">
        <v>73</v>
      </c>
      <c r="C145" s="25">
        <f>IF(C144=0,0,C143/C144)</f>
        <v>0</v>
      </c>
      <c r="D145" s="25">
        <f t="shared" ref="D145:T145" si="152">IF(D144=0,0,D143/D144)</f>
        <v>0</v>
      </c>
      <c r="E145" s="25">
        <f t="shared" si="152"/>
        <v>0</v>
      </c>
      <c r="F145" s="25">
        <f t="shared" si="152"/>
        <v>0</v>
      </c>
      <c r="G145" s="25">
        <f t="shared" si="152"/>
        <v>0</v>
      </c>
      <c r="H145" s="25">
        <f t="shared" si="152"/>
        <v>0</v>
      </c>
      <c r="I145" s="25">
        <f t="shared" si="152"/>
        <v>0</v>
      </c>
      <c r="J145" s="25">
        <f t="shared" si="152"/>
        <v>0</v>
      </c>
      <c r="K145" s="25">
        <f t="shared" si="152"/>
        <v>0</v>
      </c>
      <c r="L145" s="25">
        <f t="shared" si="152"/>
        <v>0</v>
      </c>
      <c r="M145" s="25">
        <f t="shared" si="152"/>
        <v>0</v>
      </c>
      <c r="N145" s="25">
        <f t="shared" si="152"/>
        <v>0</v>
      </c>
      <c r="O145" s="25">
        <f t="shared" si="152"/>
        <v>0</v>
      </c>
      <c r="P145" s="25">
        <f t="shared" si="152"/>
        <v>0</v>
      </c>
      <c r="Q145" s="25">
        <f t="shared" si="152"/>
        <v>0</v>
      </c>
      <c r="R145" s="25">
        <f t="shared" si="152"/>
        <v>0</v>
      </c>
      <c r="S145" s="25">
        <f t="shared" si="152"/>
        <v>0</v>
      </c>
      <c r="T145" s="25">
        <f t="shared" si="152"/>
        <v>0</v>
      </c>
      <c r="U145" s="25">
        <f t="shared" ref="U145:V145" si="153">IF(U144=0,0,U143/U144)</f>
        <v>0</v>
      </c>
      <c r="V145" s="25">
        <f t="shared" si="153"/>
        <v>0</v>
      </c>
    </row>
    <row r="146" spans="1:22" s="4" customFormat="1" x14ac:dyDescent="0.2">
      <c r="A146" s="29" t="s">
        <v>75</v>
      </c>
      <c r="C146" s="32">
        <f t="shared" ref="C146:T146" si="154">C139+C142+C145</f>
        <v>43024.875</v>
      </c>
      <c r="D146" s="32">
        <f t="shared" si="154"/>
        <v>43024.875</v>
      </c>
      <c r="E146" s="32">
        <f t="shared" si="154"/>
        <v>43024.875</v>
      </c>
      <c r="F146" s="32">
        <f t="shared" si="154"/>
        <v>43024.875</v>
      </c>
      <c r="G146" s="32">
        <f t="shared" si="154"/>
        <v>43024.875</v>
      </c>
      <c r="H146" s="32">
        <f t="shared" si="154"/>
        <v>43024.875</v>
      </c>
      <c r="I146" s="32">
        <f t="shared" si="154"/>
        <v>43024.875</v>
      </c>
      <c r="J146" s="32">
        <f t="shared" si="154"/>
        <v>43024.875</v>
      </c>
      <c r="K146" s="32">
        <f t="shared" si="154"/>
        <v>43024.875</v>
      </c>
      <c r="L146" s="32">
        <f t="shared" si="154"/>
        <v>43024.875</v>
      </c>
      <c r="M146" s="32">
        <f t="shared" si="154"/>
        <v>43024.875</v>
      </c>
      <c r="N146" s="32">
        <f t="shared" si="154"/>
        <v>43024.875</v>
      </c>
      <c r="O146" s="32">
        <f t="shared" si="154"/>
        <v>43024.875</v>
      </c>
      <c r="P146" s="32">
        <f t="shared" si="154"/>
        <v>43024.875</v>
      </c>
      <c r="Q146" s="32">
        <f t="shared" si="154"/>
        <v>43024.875</v>
      </c>
      <c r="R146" s="32">
        <f t="shared" si="154"/>
        <v>43024.875</v>
      </c>
      <c r="S146" s="32">
        <f t="shared" si="154"/>
        <v>43024.875</v>
      </c>
      <c r="T146" s="32">
        <f t="shared" si="154"/>
        <v>43024.875</v>
      </c>
      <c r="U146" s="32">
        <f t="shared" ref="U146:V146" si="155">U139+U142+U145</f>
        <v>43024.875</v>
      </c>
      <c r="V146" s="32">
        <f t="shared" si="155"/>
        <v>43024.875</v>
      </c>
    </row>
    <row r="150" spans="1:22" x14ac:dyDescent="0.2">
      <c r="A150" s="4" t="s">
        <v>90</v>
      </c>
    </row>
    <row r="151" spans="1:22" x14ac:dyDescent="0.2">
      <c r="A151" s="2" t="s">
        <v>91</v>
      </c>
      <c r="B151" s="7">
        <v>0.32</v>
      </c>
    </row>
    <row r="152" spans="1:22" x14ac:dyDescent="0.2">
      <c r="A152" s="2" t="s">
        <v>97</v>
      </c>
      <c r="B152" s="5">
        <v>2012</v>
      </c>
    </row>
    <row r="153" spans="1:22" x14ac:dyDescent="0.2">
      <c r="A153" s="2" t="s">
        <v>98</v>
      </c>
      <c r="B153" s="7">
        <v>9.4E-2</v>
      </c>
    </row>
    <row r="154" spans="1:22" x14ac:dyDescent="0.2">
      <c r="A154" s="2" t="s">
        <v>99</v>
      </c>
      <c r="B154" s="7">
        <v>0.06</v>
      </c>
    </row>
    <row r="155" spans="1:22" x14ac:dyDescent="0.2">
      <c r="A155" s="4" t="s">
        <v>92</v>
      </c>
    </row>
    <row r="156" spans="1:22" x14ac:dyDescent="0.2">
      <c r="A156" s="2" t="s">
        <v>101</v>
      </c>
      <c r="B156" s="7">
        <v>0.3</v>
      </c>
    </row>
    <row r="157" spans="1:22" x14ac:dyDescent="0.2">
      <c r="A157" s="2" t="s">
        <v>98</v>
      </c>
      <c r="B157" s="7">
        <v>0.1</v>
      </c>
    </row>
    <row r="158" spans="1:22" x14ac:dyDescent="0.2">
      <c r="A158" s="2" t="s">
        <v>99</v>
      </c>
      <c r="B158" s="7">
        <v>0.05</v>
      </c>
    </row>
    <row r="159" spans="1:22" x14ac:dyDescent="0.2">
      <c r="A159" s="2" t="s">
        <v>93</v>
      </c>
      <c r="B159" s="5">
        <v>2019</v>
      </c>
    </row>
    <row r="161" spans="1:2" x14ac:dyDescent="0.2">
      <c r="A161" s="4" t="s">
        <v>94</v>
      </c>
    </row>
    <row r="162" spans="1:2" x14ac:dyDescent="0.2">
      <c r="A162" s="2" t="s">
        <v>95</v>
      </c>
      <c r="B162" s="5">
        <v>2039</v>
      </c>
    </row>
    <row r="163" spans="1:2" x14ac:dyDescent="0.2">
      <c r="A163" s="2" t="s">
        <v>96</v>
      </c>
      <c r="B163" s="7">
        <v>0.8</v>
      </c>
    </row>
  </sheetData>
  <mergeCells count="1">
    <mergeCell ref="A135:B13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FEED53593641BE8E90FC930B63F0" ma:contentTypeVersion="16" ma:contentTypeDescription="Create a new document." ma:contentTypeScope="" ma:versionID="0347d5b22feb1def4e08083bab847774">
  <xsd:schema xmlns:xsd="http://www.w3.org/2001/XMLSchema" xmlns:xs="http://www.w3.org/2001/XMLSchema" xmlns:p="http://schemas.microsoft.com/office/2006/metadata/properties" xmlns:ns2="b4991c62-42bd-42ea-b7fe-769c41f8ce12" xmlns:ns3="92ec314d-4c9c-4dd9-83ac-31caef74aaef" xmlns:ns4="4cfd163b-bcf9-4c5a-b2fe-c1383bc133c7" targetNamespace="http://schemas.microsoft.com/office/2006/metadata/properties" ma:root="true" ma:fieldsID="bd42617b3a76f594a8b447111c644db4" ns2:_="" ns3:_="" ns4:_="">
    <xsd:import namespace="b4991c62-42bd-42ea-b7fe-769c41f8ce12"/>
    <xsd:import namespace="92ec314d-4c9c-4dd9-83ac-31caef74aaef"/>
    <xsd:import namespace="4cfd163b-bcf9-4c5a-b2fe-c1383bc133c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R_Status" minOccurs="0"/>
                <xsd:element ref="ns3:IR_Filling_Dat" minOccurs="0"/>
                <xsd:element ref="ns3:Owner" minOccurs="0"/>
                <xsd:element ref="ns3:IR_Received_Date" minOccurs="0"/>
                <xsd:element ref="ns3:IR_Requester" minOccurs="0"/>
                <xsd:element ref="ns3:IR_Responder" minOccurs="0"/>
                <xsd:element ref="ns3:IR_Review_Sorting" minOccurs="0"/>
                <xsd:element ref="ns3:IR_Reviewers" minOccurs="0"/>
                <xsd:element ref="ns3:IR_Topic" minOccurs="0"/>
                <xsd:element ref="ns3:IR_Writer" minOccurs="0"/>
                <xsd:element ref="ns4:IR_Subtopic" minOccurs="0"/>
                <xsd:element ref="ns4:NSP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91c62-42bd-42ea-b7fe-769c41f8ce1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c314d-4c9c-4dd9-83ac-31caef74aaef" elementFormDefault="qualified">
    <xsd:import namespace="http://schemas.microsoft.com/office/2006/documentManagement/types"/>
    <xsd:import namespace="http://schemas.microsoft.com/office/infopath/2007/PartnerControls"/>
    <xsd:element name="IR_Status" ma:index="11" nillable="true" ma:displayName="IR_Status" ma:list="{c82926db-44da-4499-b7a5-d58b6754073a}" ma:internalName="IR_Status" ma:showField="Title">
      <xsd:simpleType>
        <xsd:restriction base="dms:Lookup"/>
      </xsd:simpleType>
    </xsd:element>
    <xsd:element name="IR_Filling_Dat" ma:index="12" nillable="true" ma:displayName="IR_Filling_Dat" ma:default="2013-03-11T14:00:00Z" ma:format="DateOnly" ma:internalName="IR_Filling_Dat">
      <xsd:simpleType>
        <xsd:restriction base="dms:DateTime"/>
      </xsd:simpleType>
    </xsd:element>
    <xsd:element name="Owner" ma:index="13" nillable="true" ma:displayName="IR_Owner" ma:list="UserInfo" ma:SharePointGroup="48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Received_Date" ma:index="14" nillable="true" ma:displayName="IR_Received_Date" ma:default="2013-02-25T14:00:00Z" ma:format="DateOnly" ma:internalName="IR_Received_Date">
      <xsd:simpleType>
        <xsd:restriction base="dms:DateTime"/>
      </xsd:simpleType>
    </xsd:element>
    <xsd:element name="IR_Requester" ma:index="15" nillable="true" ma:displayName="IR_Requester" ma:list="{28f334bf-309e-4fb1-969d-80c0b70303c8}" ma:internalName="IR_Requester" ma:readOnly="false" ma:showField="Title">
      <xsd:simpleType>
        <xsd:restriction base="dms:Lookup"/>
      </xsd:simpleType>
    </xsd:element>
    <xsd:element name="IR_Responder" ma:index="16" nillable="true" ma:displayName="IR_Responder" ma:list="{28f334bf-309e-4fb1-969d-80c0b70303c8}" ma:internalName="IR_Responder" ma:showField="Title">
      <xsd:simpleType>
        <xsd:restriction base="dms:Lookup"/>
      </xsd:simpleType>
    </xsd:element>
    <xsd:element name="IR_Review_Sorting" ma:index="17" nillable="true" ma:displayName="IR_Review_Sorting" ma:default="completed by RA" ma:format="Dropdown" ma:internalName="IR_Review_Sorting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Reviewers" ma:index="18" nillable="true" ma:displayName="IR_Reviewers" ma:list="UserInfo" ma:SharePointGroup="61" ma:internalName="IR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Topic" ma:index="19" nillable="true" ma:displayName="IR_Topic" ma:list="{5852ba98-c591-4bee-906b-c2535d54d555}" ma:internalName="IR_Topic" ma:showField="Title">
      <xsd:simpleType>
        <xsd:restriction base="dms:Lookup"/>
      </xsd:simpleType>
    </xsd:element>
    <xsd:element name="IR_Writer" ma:index="20" nillable="true" ma:displayName="IR_Writer" ma:list="UserInfo" ma:SharePointGroup="60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d163b-bcf9-4c5a-b2fe-c1383bc133c7" elementFormDefault="qualified">
    <xsd:import namespace="http://schemas.microsoft.com/office/2006/documentManagement/types"/>
    <xsd:import namespace="http://schemas.microsoft.com/office/infopath/2007/PartnerControls"/>
    <xsd:element name="IR_Subtopic" ma:index="21" nillable="true" ma:displayName="IR_Subtopic" ma:list="{1ed02abf-8787-4da8-be7f-952b64646cbe}" ma:internalName="IR_Subtopic" ma:showField="Title">
      <xsd:simpleType>
        <xsd:restriction base="dms:Lookup"/>
      </xsd:simpleType>
    </xsd:element>
    <xsd:element name="NSPI" ma:index="22" nillable="true" ma:displayName="NSPI" ma:default="0" ma:internalName="NSPI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SPI xmlns="4cfd163b-bcf9-4c5a-b2fe-c1383bc133c7">false</NSPI>
    <IR_Filling_Dat xmlns="92ec314d-4c9c-4dd9-83ac-31caef74aaef">2013-03-11T03:00:00+00:00</IR_Filling_Dat>
    <Owner xmlns="92ec314d-4c9c-4dd9-83ac-31caef74aaef">
      <UserInfo>
        <DisplayName>DONNELLY, ALLISON</DisplayName>
        <AccountId>69</AccountId>
        <AccountType/>
      </UserInfo>
    </Owner>
    <IR_Responder xmlns="92ec314d-4c9c-4dd9-83ac-31caef74aaef" xsi:nil="true"/>
    <IR_Writer xmlns="92ec314d-4c9c-4dd9-83ac-31caef74aaef">
      <UserInfo>
        <DisplayName>WEIR, NORMA</DisplayName>
        <AccountId>101</AccountId>
        <AccountType/>
      </UserInfo>
    </IR_Writer>
    <IR_Received_Date xmlns="92ec314d-4c9c-4dd9-83ac-31caef74aaef">2013-02-25T04:00:00+00:00</IR_Received_Date>
    <IR_Topic xmlns="92ec314d-4c9c-4dd9-83ac-31caef74aaef">98</IR_Topic>
    <IR_Reviewers xmlns="92ec314d-4c9c-4dd9-83ac-31caef74aaef">
      <UserInfo>
        <DisplayName/>
        <AccountId xsi:nil="true"/>
        <AccountType/>
      </UserInfo>
    </IR_Reviewers>
    <IR_Status xmlns="92ec314d-4c9c-4dd9-83ac-31caef74aaef">12</IR_Status>
    <IR_Requester xmlns="92ec314d-4c9c-4dd9-83ac-31caef74aaef">47</IR_Requester>
    <IR_Review_Sorting xmlns="92ec314d-4c9c-4dd9-83ac-31caef74aaef">completed by RA</IR_Review_Sorting>
    <IR_Subtopic xmlns="4cfd163b-bcf9-4c5a-b2fe-c1383bc133c7">37</IR_Subtopic>
    <_dlc_DocId xmlns="b4991c62-42bd-42ea-b7fe-769c41f8ce12">4PP4YDNXZNSS-11-2461</_dlc_DocId>
    <_dlc_DocIdUrl xmlns="b4991c62-42bd-42ea-b7fe-769c41f8ce12">
      <Url>http://companies.emera.com/emera/ENLReg/_layouts/DocIdRedir.aspx?ID=4PP4YDNXZNSS-11-2461</Url>
      <Description>4PP4YDNXZNSS-11-2461</Description>
    </_dlc_DocIdUrl>
  </documentManagement>
</p:properties>
</file>

<file path=customXml/itemProps1.xml><?xml version="1.0" encoding="utf-8"?>
<ds:datastoreItem xmlns:ds="http://schemas.openxmlformats.org/officeDocument/2006/customXml" ds:itemID="{F19F27BA-B252-4800-A2FF-8B4D9ECA20CE}"/>
</file>

<file path=customXml/itemProps2.xml><?xml version="1.0" encoding="utf-8"?>
<ds:datastoreItem xmlns:ds="http://schemas.openxmlformats.org/officeDocument/2006/customXml" ds:itemID="{975EFAB8-44CE-4660-B515-51985A37D528}"/>
</file>

<file path=customXml/itemProps3.xml><?xml version="1.0" encoding="utf-8"?>
<ds:datastoreItem xmlns:ds="http://schemas.openxmlformats.org/officeDocument/2006/customXml" ds:itemID="{2949D1B6-BE1B-4D85-B38B-F804E1D6AD22}"/>
</file>

<file path=customXml/itemProps4.xml><?xml version="1.0" encoding="utf-8"?>
<ds:datastoreItem xmlns:ds="http://schemas.openxmlformats.org/officeDocument/2006/customXml" ds:itemID="{90E67E95-35EF-41B2-8E5E-E265552F89FC}"/>
</file>

<file path=customXml/itemProps5.xml><?xml version="1.0" encoding="utf-8"?>
<ds:datastoreItem xmlns:ds="http://schemas.openxmlformats.org/officeDocument/2006/customXml" ds:itemID="{596393BA-FA08-48CD-AEBF-35E0D53383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Numbers to V</vt:lpstr>
      <vt:lpstr>On Shore Wind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Norma Weir</dc:creator>
  <cp:lastModifiedBy>Lois Smith</cp:lastModifiedBy>
  <cp:lastPrinted>2012-07-18T11:17:17Z</cp:lastPrinted>
  <dcterms:created xsi:type="dcterms:W3CDTF">2012-03-24T13:30:29Z</dcterms:created>
  <dcterms:modified xsi:type="dcterms:W3CDTF">2013-03-08T19:52:29Z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-1075533650</vt:i4>
  </property>
  <property fmtid="{D5CDD505-2E9C-101B-9397-08002B2CF9AE}" pid="3" name="_NewReviewCycle">
    <vt:lpwstr/>
  </property>
  <property fmtid="{D5CDD505-2E9C-101B-9397-08002B2CF9AE}" pid="4" name="_EmailSubject">
    <vt:lpwstr>IR's that need to be electronic</vt:lpwstr>
  </property>
  <property fmtid="{D5CDD505-2E9C-101B-9397-08002B2CF9AE}" pid="5" name="_AuthorEmail">
    <vt:lpwstr>Norma.Weir@Emera.com</vt:lpwstr>
  </property>
  <property fmtid="{D5CDD505-2E9C-101B-9397-08002B2CF9AE}" pid="6" name="_AuthorEmailDisplayName">
    <vt:lpwstr>WEIR, NORMA</vt:lpwstr>
  </property>
  <property fmtid="{D5CDD505-2E9C-101B-9397-08002B2CF9AE}" pid="7" name="_PreviousAdHocReviewCycleID">
    <vt:i4>-334478863</vt:i4>
  </property>
  <property fmtid="{D5CDD505-2E9C-101B-9397-08002B2CF9AE}" pid="8" name="ContentTypeId">
    <vt:lpwstr>0x01010020A7FEED53593641BE8E90FC930B63F0</vt:lpwstr>
  </property>
  <property fmtid="{D5CDD505-2E9C-101B-9397-08002B2CF9AE}" pid="9" name="_dlc_DocIdItemGuid">
    <vt:lpwstr>aa2e848b-25de-4f11-b967-5bb53c753e2c</vt:lpwstr>
  </property>
  <property fmtid="{D5CDD505-2E9C-101B-9397-08002B2CF9AE}" pid="10" name="MetadataSecurityLog">
    <vt:lpwstr>&lt;Log Date="-8588386692183648811" Reason="ItemUpdated" Error=""&gt;&lt;Rule Message="" Name="PM" /&gt;&lt;/Log&gt;</vt:lpwstr>
  </property>
  <property fmtid="{D5CDD505-2E9C-101B-9397-08002B2CF9AE}" pid="11" name="_ReviewingToolsShownOnce">
    <vt:lpwstr/>
  </property>
  <property fmtid="{D5CDD505-2E9C-101B-9397-08002B2CF9AE}" pid="12" name="Order">
    <vt:r8>246100</vt:r8>
  </property>
</Properties>
</file>